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240" yWindow="105" windowWidth="19320" windowHeight="11580" activeTab="0"/>
  </bookViews>
  <sheets>
    <sheet name="Premieberekening Klassieker" sheetId="1" r:id="rId1"/>
    <sheet name="Premiebasis" sheetId="2" state="hidden" r:id="rId2"/>
  </sheets>
  <definedNames>
    <definedName name="_xlnm.Print_Area" localSheetId="0">'Premieberekening Klassieker'!$B$2:$I$26</definedName>
  </definedNames>
  <calcPr fullCalcOnLoad="1"/>
</workbook>
</file>

<file path=xl/sharedStrings.xml><?xml version="1.0" encoding="utf-8"?>
<sst xmlns="http://schemas.openxmlformats.org/spreadsheetml/2006/main" count="207" uniqueCount="55">
  <si>
    <t>Getaxeerde waarde:</t>
  </si>
  <si>
    <t>Young One</t>
  </si>
  <si>
    <t>Classic One</t>
  </si>
  <si>
    <t>Veteran</t>
  </si>
  <si>
    <t>Soort</t>
  </si>
  <si>
    <t>Premie WA</t>
  </si>
  <si>
    <t>Premie volledig casco</t>
  </si>
  <si>
    <t>Premie Mini casco</t>
  </si>
  <si>
    <t>Eigen risico volledig casco</t>
  </si>
  <si>
    <t>Premie Rechtsbijstand</t>
  </si>
  <si>
    <t>Dekking en voorwaarden</t>
  </si>
  <si>
    <t>Young One's</t>
  </si>
  <si>
    <t>Classic One's</t>
  </si>
  <si>
    <t>Veterans</t>
  </si>
  <si>
    <t>Primair</t>
  </si>
  <si>
    <t>Prima</t>
  </si>
  <si>
    <t>Premium</t>
  </si>
  <si>
    <t>Premium 10.000 km.</t>
  </si>
  <si>
    <t>Soort Klassieker</t>
  </si>
  <si>
    <t>Kilometrage</t>
  </si>
  <si>
    <t>Taxatiewaarde</t>
  </si>
  <si>
    <t>Overwaarde dekking</t>
  </si>
  <si>
    <t>Repatriering</t>
  </si>
  <si>
    <t>Rechtsbijstand</t>
  </si>
  <si>
    <t>Onderdelen bij derden</t>
  </si>
  <si>
    <t>Maximaal 3.000 km per jaar</t>
  </si>
  <si>
    <t>24 maanden</t>
  </si>
  <si>
    <t>n.v.t.</t>
  </si>
  <si>
    <t>Afhankelijk van de waarde</t>
  </si>
  <si>
    <t>Optie</t>
  </si>
  <si>
    <t>Niet verzekerd</t>
  </si>
  <si>
    <t>Maximaal 5.000 km per jaar</t>
  </si>
  <si>
    <t>36 maanden</t>
  </si>
  <si>
    <t>Altijd-terug-garantie</t>
  </si>
  <si>
    <t>Maximaal 7.500 km per jaar</t>
  </si>
  <si>
    <t>Verzekerd</t>
  </si>
  <si>
    <t>Maximaal 10.000 km per jaar</t>
  </si>
  <si>
    <t>Kenmerken</t>
  </si>
  <si>
    <t>Premium Klassieker 
Gebruik tot 10.000 km.</t>
  </si>
  <si>
    <t>Prima Klassieker 
Gebruik tot 5.000 km.</t>
  </si>
  <si>
    <t>Primair Klassieker 
Gebruik tot 3.000 km.</t>
  </si>
  <si>
    <t>Bouwjaar van het voertuig:</t>
  </si>
  <si>
    <t>Voertuig te jong, geen offerte mogelijk.</t>
  </si>
  <si>
    <t>WA</t>
  </si>
  <si>
    <t>Volledig casco</t>
  </si>
  <si>
    <t>Mini casco</t>
  </si>
  <si>
    <t xml:space="preserve">           Brochure</t>
  </si>
  <si>
    <t xml:space="preserve">           Aanvraagformulier</t>
  </si>
  <si>
    <t>Disclaimer</t>
  </si>
  <si>
    <t xml:space="preserve">De informatie en premies die getoond worden in deze tool worden door Turien &amp; Co. Assuradeuren met grote zorg samengesteld. Ondanks dit kan Turien &amp; Co. de volledigheid, juistheid en foutloosheid van deze informatie niet garanderen. 
Turien &amp; Co. behoudt zich het recht om eventuele wijzigingen met betrekking tot de informatie en premies met onmiddellijke ingang en zonder enige kennisgeving door te voeren.
Turien &amp; Co. kan geen verantwoordelijkheid aanvaarden voor schade op welke manier dan ook ontstaan door gebruik, onvolledigheid of onjuistheid van de aangeboden informatie in deze tool. Wijzigingen en typefouten worden voorbehouden.
Daarnaast aanvaardt Turien &amp; Co. geen verantwoordelijkheid voor de inhoud van sites die niet door Turien &amp; Co. worden onderhouden en waarnaar in links wordt verwezen of die verwijzen naar deze tool.
Door de tool te gebruiken stemt u in met deze disclaimer.
</t>
  </si>
  <si>
    <t>Rekentool Klassiekerverzekering Turien &amp; Co.</t>
  </si>
  <si>
    <t>(de genoemde jaarpremies zijn exclusief poliskosten en assurantiebelasting)</t>
  </si>
  <si>
    <t>Premium Klassieker 
Gebruik tot 7.500 km.</t>
  </si>
  <si>
    <t>Versie 1.0</t>
  </si>
  <si>
    <t>Korting</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</si>
</sst>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
  </numFmts>
  <fonts count="71">
    <font>
      <sz val="11"/>
      <color theme="1"/>
      <name val="Calibri"/>
      <family val="2"/>
    </font>
    <font>
      <sz val="11"/>
      <color indexed="8"/>
      <name val="Calibri"/>
      <family val="2"/>
    </font>
    <font>
      <sz val="11"/>
      <color indexed="9"/>
      <name val="Calibri"/>
      <family val="2"/>
    </font>
    <font>
      <sz val="9"/>
      <color indexed="8"/>
      <name val="Calibri"/>
      <family val="2"/>
    </font>
    <font>
      <b/>
      <sz val="10"/>
      <color indexed="8"/>
      <name val="Calibri"/>
      <family val="2"/>
    </font>
    <font>
      <sz val="10"/>
      <color indexed="8"/>
      <name val="Calibri"/>
      <family val="2"/>
    </font>
    <font>
      <b/>
      <sz val="18"/>
      <color indexed="18"/>
      <name val="Calibri"/>
      <family val="2"/>
    </font>
    <font>
      <b/>
      <sz val="10"/>
      <color indexed="9"/>
      <name val="Calibri"/>
      <family val="2"/>
    </font>
    <font>
      <u val="single"/>
      <sz val="11"/>
      <color indexed="12"/>
      <name val="Calibri"/>
      <family val="2"/>
    </font>
    <font>
      <sz val="9"/>
      <color indexed="8"/>
      <name val="Arial"/>
      <family val="2"/>
    </font>
    <font>
      <sz val="10"/>
      <color indexed="12"/>
      <name val="Calibri"/>
      <family val="2"/>
    </font>
    <font>
      <sz val="11"/>
      <color indexed="22"/>
      <name val="Calibri"/>
      <family val="2"/>
    </font>
    <font>
      <b/>
      <sz val="9"/>
      <color indexed="8"/>
      <name val="Calibri"/>
      <family val="2"/>
    </font>
    <font>
      <b/>
      <sz val="18"/>
      <color indexed="63"/>
      <name val="Calibri"/>
      <family val="2"/>
    </font>
    <font>
      <b/>
      <sz val="10"/>
      <color indexed="63"/>
      <name val="Calibri"/>
      <family val="2"/>
    </font>
    <font>
      <sz val="10"/>
      <color indexed="63"/>
      <name val="Calibri"/>
      <family val="2"/>
    </font>
    <font>
      <sz val="9"/>
      <color indexed="63"/>
      <name val="Calibri"/>
      <family val="2"/>
    </font>
    <font>
      <b/>
      <sz val="9"/>
      <color indexed="63"/>
      <name val="Calibri"/>
      <family val="2"/>
    </font>
    <font>
      <sz val="8"/>
      <color indexed="63"/>
      <name val="Calibri"/>
      <family val="2"/>
    </font>
    <font>
      <b/>
      <sz val="11"/>
      <color indexed="63"/>
      <name val="Calibri"/>
      <family val="2"/>
    </font>
    <font>
      <b/>
      <sz val="12"/>
      <color indexed="63"/>
      <name val="Calibri"/>
      <family val="2"/>
    </font>
    <font>
      <sz val="11"/>
      <color indexed="63"/>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tint="0.04998999834060669"/>
      <name val="Calibri"/>
      <family val="2"/>
    </font>
    <font>
      <sz val="9"/>
      <color theme="1"/>
      <name val="Calibri"/>
      <family val="2"/>
    </font>
    <font>
      <b/>
      <sz val="10"/>
      <color theme="1" tint="0.04998999834060669"/>
      <name val="Calibri"/>
      <family val="2"/>
    </font>
    <font>
      <sz val="9"/>
      <color theme="1"/>
      <name val="Arial"/>
      <family val="2"/>
    </font>
    <font>
      <sz val="11"/>
      <color theme="0" tint="-0.04997999966144562"/>
      <name val="Calibri"/>
      <family val="2"/>
    </font>
    <font>
      <b/>
      <sz val="9"/>
      <color theme="1"/>
      <name val="Calibri"/>
      <family val="2"/>
    </font>
    <font>
      <b/>
      <sz val="18"/>
      <color theme="1" tint="0.24998000264167786"/>
      <name val="Calibri"/>
      <family val="2"/>
    </font>
    <font>
      <b/>
      <sz val="10"/>
      <color theme="1" tint="0.24998000264167786"/>
      <name val="Calibri"/>
      <family val="2"/>
    </font>
    <font>
      <sz val="10"/>
      <color theme="1" tint="0.24998000264167786"/>
      <name val="Calibri"/>
      <family val="2"/>
    </font>
    <font>
      <b/>
      <sz val="9"/>
      <color theme="1" tint="0.24998000264167786"/>
      <name val="Calibri"/>
      <family val="2"/>
    </font>
    <font>
      <sz val="8"/>
      <color theme="1" tint="0.24998000264167786"/>
      <name val="Calibri"/>
      <family val="2"/>
    </font>
    <font>
      <b/>
      <sz val="10"/>
      <color theme="0"/>
      <name val="Calibri"/>
      <family val="2"/>
    </font>
    <font>
      <sz val="9"/>
      <color theme="1" tint="0.24998000264167786"/>
      <name val="Calibri"/>
      <family val="2"/>
    </font>
    <font>
      <b/>
      <sz val="18"/>
      <color rgb="FF000070"/>
      <name val="Calibri"/>
      <family val="2"/>
    </font>
    <font>
      <b/>
      <sz val="11"/>
      <color theme="1" tint="0.24998000264167786"/>
      <name val="Calibri"/>
      <family val="2"/>
    </font>
    <font>
      <b/>
      <sz val="12"/>
      <color theme="1" tint="0.24998000264167786"/>
      <name val="Calibri"/>
      <family val="2"/>
    </font>
    <font>
      <sz val="10"/>
      <color theme="10"/>
      <name val="Calibri"/>
      <family val="2"/>
    </font>
    <font>
      <sz val="11"/>
      <color theme="1" tint="0.2499800026416778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rgb="FF00ADA9"/>
        <bgColor indexed="64"/>
      </patternFill>
    </fill>
    <fill>
      <patternFill patternType="solid">
        <fgColor rgb="FF00ADA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4999699890613556"/>
      </left>
      <right/>
      <top/>
      <bottom/>
    </border>
    <border>
      <left style="thin">
        <color theme="0" tint="-0.4999699890613556"/>
      </left>
      <right/>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right style="thin">
        <color theme="0" tint="-0.4999699890613556"/>
      </right>
      <top/>
      <bottom/>
    </border>
    <border>
      <left/>
      <right style="thin">
        <color theme="0" tint="-0.4999699890613556"/>
      </right>
      <top/>
      <bottom style="thin">
        <color theme="0" tint="-0.4999699890613556"/>
      </bottom>
    </border>
    <border>
      <left/>
      <right/>
      <top style="thin">
        <color theme="0" tint="-0.4999699890613556"/>
      </top>
      <bottom/>
    </border>
    <border>
      <left/>
      <right/>
      <top/>
      <bottom style="double">
        <color theme="0" tint="-0.4999699890613556"/>
      </bottom>
    </border>
    <border>
      <left/>
      <right/>
      <top style="double">
        <color theme="0" tint="-0.4999699890613556"/>
      </top>
      <bottom style="double">
        <color theme="0" tint="-0.4999699890613556"/>
      </bottom>
    </border>
    <border>
      <left style="thin">
        <color theme="0" tint="-0.24993999302387238"/>
      </left>
      <right style="thin">
        <color theme="0" tint="-0.24993999302387238"/>
      </right>
      <top style="thin">
        <color theme="0" tint="-0.24993999302387238"/>
      </top>
      <bottom style="thin">
        <color theme="0" tint="-0.24993999302387238"/>
      </bottom>
    </border>
    <border>
      <left/>
      <right/>
      <top/>
      <bottom style="thin">
        <color theme="0" tint="-0.4999699890613556"/>
      </bottom>
    </border>
    <border>
      <left/>
      <right/>
      <top style="thin">
        <color theme="0" tint="-0.24993999302387238"/>
      </top>
      <bottom/>
    </border>
    <border>
      <left/>
      <right/>
      <top/>
      <bottom style="thin">
        <color rgb="FF00ADA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59">
    <xf numFmtId="0" fontId="0" fillId="0" borderId="0" xfId="0" applyFont="1" applyAlignment="1">
      <alignment/>
    </xf>
    <xf numFmtId="0" fontId="0" fillId="33" borderId="0" xfId="0" applyFill="1" applyAlignment="1">
      <alignment/>
    </xf>
    <xf numFmtId="0" fontId="0" fillId="33" borderId="0" xfId="0" applyFill="1" applyAlignment="1">
      <alignment/>
    </xf>
    <xf numFmtId="0" fontId="0" fillId="34" borderId="10" xfId="0" applyFill="1" applyBorder="1" applyAlignment="1">
      <alignment/>
    </xf>
    <xf numFmtId="0" fontId="0" fillId="34" borderId="11" xfId="0" applyFill="1" applyBorder="1" applyAlignment="1">
      <alignment/>
    </xf>
    <xf numFmtId="44" fontId="53" fillId="34" borderId="0" xfId="58" applyNumberFormat="1" applyFont="1" applyFill="1" applyBorder="1" applyAlignment="1">
      <alignment vertical="center"/>
    </xf>
    <xf numFmtId="0" fontId="54" fillId="33" borderId="0" xfId="0" applyFont="1" applyFill="1" applyAlignment="1">
      <alignment/>
    </xf>
    <xf numFmtId="0" fontId="0" fillId="34" borderId="12" xfId="0" applyFill="1" applyBorder="1" applyAlignment="1">
      <alignment/>
    </xf>
    <xf numFmtId="0" fontId="54" fillId="34" borderId="13" xfId="0" applyFont="1" applyFill="1" applyBorder="1" applyAlignment="1">
      <alignment/>
    </xf>
    <xf numFmtId="0" fontId="0" fillId="34" borderId="14" xfId="0" applyFill="1" applyBorder="1" applyAlignment="1">
      <alignment/>
    </xf>
    <xf numFmtId="0" fontId="0" fillId="34" borderId="13" xfId="0" applyFill="1" applyBorder="1" applyAlignment="1">
      <alignment/>
    </xf>
    <xf numFmtId="0" fontId="0" fillId="34" borderId="15" xfId="0" applyFill="1" applyBorder="1" applyAlignment="1">
      <alignment/>
    </xf>
    <xf numFmtId="0" fontId="0" fillId="33" borderId="0" xfId="0" applyFill="1" applyBorder="1" applyAlignment="1">
      <alignment/>
    </xf>
    <xf numFmtId="0" fontId="55" fillId="33" borderId="0" xfId="0" applyFont="1" applyFill="1" applyBorder="1" applyAlignment="1">
      <alignment vertical="top" wrapText="1"/>
    </xf>
    <xf numFmtId="0" fontId="56" fillId="33" borderId="0" xfId="0" applyFont="1" applyFill="1" applyAlignment="1">
      <alignment/>
    </xf>
    <xf numFmtId="0" fontId="57" fillId="33" borderId="0" xfId="0" applyFont="1" applyFill="1" applyBorder="1" applyAlignment="1">
      <alignment/>
    </xf>
    <xf numFmtId="0" fontId="57" fillId="33" borderId="0" xfId="0" applyNumberFormat="1" applyFont="1" applyFill="1" applyBorder="1" applyAlignment="1">
      <alignment/>
    </xf>
    <xf numFmtId="0" fontId="58" fillId="34" borderId="12" xfId="0" applyFont="1" applyFill="1" applyBorder="1" applyAlignment="1">
      <alignment/>
    </xf>
    <xf numFmtId="0" fontId="59" fillId="34" borderId="0" xfId="27" applyFont="1" applyFill="1" applyBorder="1" applyAlignment="1">
      <alignment vertical="center"/>
    </xf>
    <xf numFmtId="0" fontId="60" fillId="34" borderId="16" xfId="0" applyFont="1" applyFill="1" applyBorder="1" applyAlignment="1">
      <alignment horizontal="left" vertical="center"/>
    </xf>
    <xf numFmtId="0" fontId="60" fillId="34" borderId="16" xfId="0" applyFont="1" applyFill="1" applyBorder="1" applyAlignment="1">
      <alignment horizontal="left"/>
    </xf>
    <xf numFmtId="44" fontId="61" fillId="34" borderId="16" xfId="58" applyNumberFormat="1" applyFont="1" applyFill="1" applyBorder="1" applyAlignment="1">
      <alignment vertical="center"/>
    </xf>
    <xf numFmtId="0" fontId="59" fillId="34" borderId="16" xfId="27" applyFont="1" applyFill="1" applyBorder="1" applyAlignment="1">
      <alignment vertical="center"/>
    </xf>
    <xf numFmtId="0" fontId="62" fillId="34" borderId="16" xfId="0" applyFont="1" applyFill="1" applyBorder="1" applyAlignment="1">
      <alignment/>
    </xf>
    <xf numFmtId="0" fontId="63" fillId="34" borderId="0" xfId="0" applyFont="1" applyFill="1" applyBorder="1" applyAlignment="1">
      <alignment/>
    </xf>
    <xf numFmtId="0" fontId="60" fillId="34" borderId="17" xfId="27" applyNumberFormat="1" applyFont="1" applyFill="1" applyBorder="1" applyAlignment="1" applyProtection="1">
      <alignment horizontal="left" vertical="center"/>
      <protection locked="0"/>
    </xf>
    <xf numFmtId="164" fontId="60" fillId="34" borderId="18" xfId="27" applyNumberFormat="1" applyFont="1" applyFill="1" applyBorder="1" applyAlignment="1" applyProtection="1">
      <alignment horizontal="left" vertical="center"/>
      <protection locked="0"/>
    </xf>
    <xf numFmtId="0" fontId="64" fillId="35" borderId="19" xfId="0" applyFont="1" applyFill="1" applyBorder="1" applyAlignment="1">
      <alignment horizontal="center"/>
    </xf>
    <xf numFmtId="0" fontId="64" fillId="36" borderId="19" xfId="0" applyFont="1" applyFill="1" applyBorder="1" applyAlignment="1">
      <alignment horizontal="left"/>
    </xf>
    <xf numFmtId="0" fontId="64" fillId="36" borderId="19" xfId="0" applyFont="1" applyFill="1" applyBorder="1" applyAlignment="1">
      <alignment horizontal="center" wrapText="1"/>
    </xf>
    <xf numFmtId="0" fontId="60" fillId="34" borderId="19" xfId="0" applyFont="1" applyFill="1" applyBorder="1" applyAlignment="1">
      <alignment/>
    </xf>
    <xf numFmtId="44" fontId="61" fillId="34" borderId="19" xfId="58" applyFont="1" applyFill="1" applyBorder="1" applyAlignment="1" applyProtection="1">
      <alignment/>
      <protection hidden="1"/>
    </xf>
    <xf numFmtId="0" fontId="53" fillId="34" borderId="0" xfId="0" applyFont="1" applyFill="1" applyBorder="1" applyAlignment="1">
      <alignment/>
    </xf>
    <xf numFmtId="0" fontId="61" fillId="34" borderId="0" xfId="0" applyFont="1" applyFill="1" applyBorder="1" applyAlignment="1">
      <alignment/>
    </xf>
    <xf numFmtId="0" fontId="65" fillId="34" borderId="0" xfId="0" applyFont="1" applyFill="1" applyBorder="1" applyAlignment="1">
      <alignment vertical="top"/>
    </xf>
    <xf numFmtId="0" fontId="60" fillId="37" borderId="19" xfId="0" applyFont="1" applyFill="1" applyBorder="1" applyAlignment="1">
      <alignment horizontal="left"/>
    </xf>
    <xf numFmtId="2" fontId="61" fillId="37" borderId="19" xfId="58" applyNumberFormat="1" applyFont="1" applyFill="1" applyBorder="1" applyAlignment="1">
      <alignment vertical="center"/>
    </xf>
    <xf numFmtId="0" fontId="60" fillId="34" borderId="19" xfId="0" applyFont="1" applyFill="1" applyBorder="1" applyAlignment="1">
      <alignment horizontal="left"/>
    </xf>
    <xf numFmtId="2" fontId="61" fillId="34" borderId="19" xfId="58" applyNumberFormat="1" applyFont="1" applyFill="1" applyBorder="1" applyAlignment="1">
      <alignment vertical="center"/>
    </xf>
    <xf numFmtId="9" fontId="61" fillId="37" borderId="19" xfId="54" applyFont="1" applyFill="1" applyBorder="1" applyAlignment="1">
      <alignment horizontal="left" vertical="center"/>
    </xf>
    <xf numFmtId="44" fontId="61" fillId="34" borderId="19" xfId="58" applyNumberFormat="1" applyFont="1" applyFill="1" applyBorder="1" applyAlignment="1">
      <alignment/>
    </xf>
    <xf numFmtId="0" fontId="36" fillId="34" borderId="0" xfId="0" applyFont="1" applyFill="1" applyAlignment="1" applyProtection="1">
      <alignment horizontal="center"/>
      <protection hidden="1"/>
    </xf>
    <xf numFmtId="0" fontId="36" fillId="34" borderId="0" xfId="0" applyFont="1" applyFill="1" applyAlignment="1" applyProtection="1">
      <alignment/>
      <protection hidden="1"/>
    </xf>
    <xf numFmtId="44" fontId="36" fillId="34" borderId="0" xfId="58" applyFont="1" applyFill="1" applyAlignment="1" applyProtection="1">
      <alignment/>
      <protection hidden="1"/>
    </xf>
    <xf numFmtId="44" fontId="36" fillId="34" borderId="0" xfId="0" applyNumberFormat="1" applyFont="1" applyFill="1" applyAlignment="1" applyProtection="1">
      <alignment/>
      <protection hidden="1"/>
    </xf>
    <xf numFmtId="0" fontId="38" fillId="34" borderId="0" xfId="0" applyFont="1" applyFill="1" applyAlignment="1" applyProtection="1">
      <alignment/>
      <protection hidden="1"/>
    </xf>
    <xf numFmtId="9" fontId="36" fillId="34" borderId="0" xfId="0" applyNumberFormat="1" applyFont="1" applyFill="1" applyAlignment="1" applyProtection="1">
      <alignment horizontal="left"/>
      <protection hidden="1"/>
    </xf>
    <xf numFmtId="0" fontId="57" fillId="33" borderId="0" xfId="0" applyNumberFormat="1" applyFont="1" applyFill="1" applyBorder="1" applyAlignment="1">
      <alignment horizontal="center"/>
    </xf>
    <xf numFmtId="0" fontId="66" fillId="38" borderId="0" xfId="0" applyFont="1" applyFill="1" applyBorder="1" applyAlignment="1">
      <alignment horizontal="center"/>
    </xf>
    <xf numFmtId="0" fontId="60" fillId="33" borderId="19" xfId="0" applyFont="1" applyFill="1" applyBorder="1" applyAlignment="1" applyProtection="1">
      <alignment horizontal="center" vertical="center"/>
      <protection hidden="1"/>
    </xf>
    <xf numFmtId="0" fontId="67" fillId="34" borderId="0" xfId="33" applyFont="1" applyFill="1" applyBorder="1" applyAlignment="1" applyProtection="1">
      <alignment horizontal="right" vertical="center"/>
      <protection/>
    </xf>
    <xf numFmtId="0" fontId="68" fillId="34" borderId="0" xfId="33" applyFont="1" applyFill="1" applyBorder="1" applyAlignment="1" applyProtection="1">
      <alignment horizontal="center" vertical="center" wrapText="1"/>
      <protection hidden="1"/>
    </xf>
    <xf numFmtId="0" fontId="65" fillId="34" borderId="20" xfId="0" applyFont="1" applyFill="1" applyBorder="1" applyAlignment="1">
      <alignment horizontal="left" vertical="top" wrapText="1"/>
    </xf>
    <xf numFmtId="0" fontId="69" fillId="34" borderId="21" xfId="43" applyFont="1" applyFill="1" applyBorder="1" applyAlignment="1" applyProtection="1">
      <alignment horizontal="left"/>
      <protection locked="0"/>
    </xf>
    <xf numFmtId="0" fontId="69" fillId="34" borderId="0" xfId="43" applyFont="1" applyFill="1" applyBorder="1" applyAlignment="1" applyProtection="1">
      <alignment horizontal="left"/>
      <protection locked="0"/>
    </xf>
    <xf numFmtId="0" fontId="69" fillId="34" borderId="0" xfId="43" applyFont="1" applyFill="1" applyBorder="1" applyAlignment="1" applyProtection="1">
      <alignment horizontal="left" vertical="center"/>
      <protection locked="0"/>
    </xf>
    <xf numFmtId="0" fontId="70" fillId="34" borderId="22" xfId="0" applyFont="1" applyFill="1" applyBorder="1" applyAlignment="1">
      <alignment horizontal="center"/>
    </xf>
    <xf numFmtId="0" fontId="60" fillId="33" borderId="19" xfId="0" applyFont="1" applyFill="1" applyBorder="1" applyAlignment="1">
      <alignment horizontal="center" vertical="center"/>
    </xf>
    <xf numFmtId="0" fontId="36" fillId="34" borderId="0" xfId="0" applyFont="1" applyFill="1" applyAlignment="1" applyProtection="1">
      <alignment horizontal="center"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turien.nl/downloads/extranet/KlassiekerPolisPremiumBrochure.pdf" TargetMode="External" /><Relationship Id="rId3" Type="http://schemas.openxmlformats.org/officeDocument/2006/relationships/hyperlink" Target="http://www.turien.nl/downloads/extranet/KlassiekerPolisPremiumBrochure.pdf" TargetMode="External" /><Relationship Id="rId4" Type="http://schemas.openxmlformats.org/officeDocument/2006/relationships/hyperlink" Target="http://www.turien.nl/downloads/AVF%209502.docx" TargetMode="External" /><Relationship Id="rId5" Type="http://schemas.openxmlformats.org/officeDocument/2006/relationships/hyperlink" Target="http://www.turien.nl/downloads/AVF%209502.docx" TargetMode="External" /><Relationship Id="rId6"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20</xdr:row>
      <xdr:rowOff>85725</xdr:rowOff>
    </xdr:from>
    <xdr:to>
      <xdr:col>2</xdr:col>
      <xdr:colOff>266700</xdr:colOff>
      <xdr:row>21</xdr:row>
      <xdr:rowOff>161925</xdr:rowOff>
    </xdr:to>
    <xdr:pic>
      <xdr:nvPicPr>
        <xdr:cNvPr id="1" name="Afbeelding 3" descr="pdf.jpg">
          <a:hlinkClick r:id="rId3"/>
        </xdr:cNvPr>
        <xdr:cNvPicPr preferRelativeResize="1">
          <a:picLocks noChangeAspect="1"/>
        </xdr:cNvPicPr>
      </xdr:nvPicPr>
      <xdr:blipFill>
        <a:blip r:embed="rId1"/>
        <a:srcRect l="11764" t="8822" r="13235" b="11764"/>
        <a:stretch>
          <a:fillRect/>
        </a:stretch>
      </xdr:blipFill>
      <xdr:spPr>
        <a:xfrm>
          <a:off x="638175" y="4124325"/>
          <a:ext cx="247650" cy="266700"/>
        </a:xfrm>
        <a:prstGeom prst="rect">
          <a:avLst/>
        </a:prstGeom>
        <a:noFill/>
        <a:ln w="9525" cmpd="sng">
          <a:noFill/>
        </a:ln>
      </xdr:spPr>
    </xdr:pic>
    <xdr:clientData fPrintsWithSheet="0"/>
  </xdr:twoCellAnchor>
  <xdr:twoCellAnchor editAs="oneCell">
    <xdr:from>
      <xdr:col>2</xdr:col>
      <xdr:colOff>19050</xdr:colOff>
      <xdr:row>22</xdr:row>
      <xdr:rowOff>9525</xdr:rowOff>
    </xdr:from>
    <xdr:to>
      <xdr:col>2</xdr:col>
      <xdr:colOff>266700</xdr:colOff>
      <xdr:row>23</xdr:row>
      <xdr:rowOff>85725</xdr:rowOff>
    </xdr:to>
    <xdr:pic>
      <xdr:nvPicPr>
        <xdr:cNvPr id="2" name="Afbeelding 4" descr="pdf.jpg">
          <a:hlinkClick r:id="rId5"/>
        </xdr:cNvPr>
        <xdr:cNvPicPr preferRelativeResize="1">
          <a:picLocks noChangeAspect="1"/>
        </xdr:cNvPicPr>
      </xdr:nvPicPr>
      <xdr:blipFill>
        <a:blip r:embed="rId1"/>
        <a:srcRect l="11764" t="8822" r="13235" b="11764"/>
        <a:stretch>
          <a:fillRect/>
        </a:stretch>
      </xdr:blipFill>
      <xdr:spPr>
        <a:xfrm>
          <a:off x="638175" y="4429125"/>
          <a:ext cx="247650" cy="266700"/>
        </a:xfrm>
        <a:prstGeom prst="rect">
          <a:avLst/>
        </a:prstGeom>
        <a:noFill/>
        <a:ln w="9525" cmpd="sng">
          <a:noFill/>
        </a:ln>
      </xdr:spPr>
    </xdr:pic>
    <xdr:clientData fPrintsWithSheet="0"/>
  </xdr:twoCellAnchor>
  <xdr:twoCellAnchor>
    <xdr:from>
      <xdr:col>6</xdr:col>
      <xdr:colOff>1619250</xdr:colOff>
      <xdr:row>1</xdr:row>
      <xdr:rowOff>47625</xdr:rowOff>
    </xdr:from>
    <xdr:to>
      <xdr:col>9</xdr:col>
      <xdr:colOff>0</xdr:colOff>
      <xdr:row>4</xdr:row>
      <xdr:rowOff>152400</xdr:rowOff>
    </xdr:to>
    <xdr:pic>
      <xdr:nvPicPr>
        <xdr:cNvPr id="3" name="Afbeelding 1" descr="Email logo"/>
        <xdr:cNvPicPr preferRelativeResize="1">
          <a:picLocks noChangeAspect="1"/>
        </xdr:cNvPicPr>
      </xdr:nvPicPr>
      <xdr:blipFill>
        <a:blip r:embed="rId6"/>
        <a:stretch>
          <a:fillRect/>
        </a:stretch>
      </xdr:blipFill>
      <xdr:spPr>
        <a:xfrm>
          <a:off x="7934325" y="238125"/>
          <a:ext cx="1905000" cy="762000"/>
        </a:xfrm>
        <a:prstGeom prst="rect">
          <a:avLst/>
        </a:prstGeom>
        <a:noFill/>
        <a:ln w="9525" cmpd="sng">
          <a:noFill/>
        </a:ln>
      </xdr:spPr>
    </xdr:pic>
    <xdr:clientData/>
  </xdr:twoCellAnchor>
</xdr:wsDr>
</file>

<file path=xl/tables/table1.xml><?xml version="1.0" encoding="utf-8"?>
<table xmlns="http://schemas.openxmlformats.org/spreadsheetml/2006/main" id="3" name="Tabel3" displayName="Tabel3" ref="D8:H13" totalsRowShown="0">
  <tableColumns count="5">
    <tableColumn id="1" name="Dekking en voorwaarden"/>
    <tableColumn id="2" name="Primair Klassieker _x000A_Gebruik tot 3.000 km."/>
    <tableColumn id="3" name="Prima Klassieker _x000A_Gebruik tot 5.000 km."/>
    <tableColumn id="4" name="Premium Klassieker _x000A_Gebruik tot 7.500 km."/>
    <tableColumn id="5" name="Premium Klassieker _x000A_Gebruik tot 10.000 km."/>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urien.nl/Productkaart%20VvE.pdf" TargetMode="External" /><Relationship Id="rId2" Type="http://schemas.openxmlformats.org/officeDocument/2006/relationships/hyperlink" Target="http://www.turien.nl/downloads/extranet/KlassiekerPolisPremiumBrochure.pdf" TargetMode="External" /><Relationship Id="rId3" Type="http://schemas.openxmlformats.org/officeDocument/2006/relationships/hyperlink" Target="http://www.turien.nl/downloads/aanvraagformulier_premium_Klassieker_Polis.pdf" TargetMode="External" /><Relationship Id="rId4" Type="http://schemas.openxmlformats.org/officeDocument/2006/relationships/hyperlink" Target="http://www.turien.nl/downloads/AVF%209502.docx" TargetMode="External" /><Relationship Id="rId5" Type="http://schemas.openxmlformats.org/officeDocument/2006/relationships/table" Target="../tables/table1.x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M105"/>
  <sheetViews>
    <sheetView showGridLines="0" showRowColHeaders="0" tabSelected="1" zoomScalePageLayoutView="0" workbookViewId="0" topLeftCell="A1">
      <selection activeCell="A1" sqref="A1"/>
    </sheetView>
  </sheetViews>
  <sheetFormatPr defaultColWidth="9.140625" defaultRowHeight="15"/>
  <cols>
    <col min="1" max="1" width="7.7109375" style="1" customWidth="1"/>
    <col min="2" max="2" width="1.57421875" style="1" customWidth="1"/>
    <col min="3" max="3" width="13.8515625" style="1" customWidth="1"/>
    <col min="4" max="4" width="21.00390625" style="1" customWidth="1"/>
    <col min="5" max="6" width="25.28125" style="1" customWidth="1"/>
    <col min="7" max="7" width="25.140625" style="1" customWidth="1"/>
    <col min="8" max="8" width="26.00390625" style="1" customWidth="1"/>
    <col min="9" max="9" width="1.7109375" style="1" customWidth="1"/>
    <col min="10" max="10" width="10.57421875" style="1" bestFit="1" customWidth="1"/>
    <col min="11" max="15" width="0" style="1" hidden="1" customWidth="1"/>
    <col min="16" max="26" width="9.140625" style="1" customWidth="1"/>
    <col min="27" max="27" width="10.421875" style="1" bestFit="1" customWidth="1"/>
    <col min="28" max="30" width="9.140625" style="1" customWidth="1"/>
    <col min="31" max="31" width="11.00390625" style="1" customWidth="1"/>
    <col min="32" max="32" width="12.421875" style="1" customWidth="1"/>
    <col min="33" max="38" width="9.140625" style="1" customWidth="1"/>
    <col min="39" max="39" width="12.140625" style="1" customWidth="1"/>
    <col min="40" max="16384" width="9.140625" style="1" customWidth="1"/>
  </cols>
  <sheetData>
    <row r="1" spans="31:39" ht="15">
      <c r="AE1" s="15"/>
      <c r="AF1" s="15"/>
      <c r="AG1" s="15"/>
      <c r="AH1" s="15"/>
      <c r="AI1" s="15"/>
      <c r="AJ1" s="15"/>
      <c r="AK1" s="15"/>
      <c r="AL1" s="15"/>
      <c r="AM1" s="15"/>
    </row>
    <row r="2" spans="2:39" ht="15" customHeight="1">
      <c r="B2" s="17" t="s">
        <v>53</v>
      </c>
      <c r="C2" s="22"/>
      <c r="D2" s="23"/>
      <c r="E2" s="22"/>
      <c r="F2" s="22"/>
      <c r="G2" s="22"/>
      <c r="H2" s="22"/>
      <c r="I2" s="8"/>
      <c r="J2" s="2"/>
      <c r="K2" s="2"/>
      <c r="AE2" s="15"/>
      <c r="AF2" s="15"/>
      <c r="AG2" s="15"/>
      <c r="AH2" s="15"/>
      <c r="AI2" s="15"/>
      <c r="AJ2" s="15"/>
      <c r="AK2" s="15"/>
      <c r="AL2" s="15"/>
      <c r="AM2" s="15"/>
    </row>
    <row r="3" spans="2:39" ht="21" customHeight="1">
      <c r="B3" s="3"/>
      <c r="C3" s="18" t="s">
        <v>50</v>
      </c>
      <c r="D3" s="24"/>
      <c r="E3" s="24"/>
      <c r="F3" s="24"/>
      <c r="G3" s="24"/>
      <c r="H3" s="24"/>
      <c r="I3" s="9"/>
      <c r="J3" s="2"/>
      <c r="K3" s="2"/>
      <c r="AE3" s="15"/>
      <c r="AF3" s="15"/>
      <c r="AG3" s="15"/>
      <c r="AH3" s="15"/>
      <c r="AI3" s="15"/>
      <c r="AJ3" s="15"/>
      <c r="AK3" s="15"/>
      <c r="AL3" s="15"/>
      <c r="AM3" s="15"/>
    </row>
    <row r="4" spans="2:39" ht="15.75" thickBot="1">
      <c r="B4" s="3"/>
      <c r="C4" s="50" t="s">
        <v>41</v>
      </c>
      <c r="D4" s="50"/>
      <c r="E4" s="25"/>
      <c r="F4" s="51">
        <f>IF(E5&gt;50000,"Voor een offerte voor dit voertuig dient u contact op te nemen met ons offertecenter via telefoonnummer 072 - 5181205.",IF(E4&lt;&gt;"",AF5,""))</f>
      </c>
      <c r="G4" s="51"/>
      <c r="H4" s="51"/>
      <c r="I4" s="9"/>
      <c r="AE4" s="16">
        <v>2010</v>
      </c>
      <c r="AF4" s="15"/>
      <c r="AG4" s="15"/>
      <c r="AH4" s="15"/>
      <c r="AI4" s="15"/>
      <c r="AJ4" s="15"/>
      <c r="AK4" s="15"/>
      <c r="AL4" s="15"/>
      <c r="AM4" s="15"/>
    </row>
    <row r="5" spans="2:39" ht="16.5" thickBot="1" thickTop="1">
      <c r="B5" s="3"/>
      <c r="C5" s="50" t="s">
        <v>0</v>
      </c>
      <c r="D5" s="50"/>
      <c r="E5" s="26"/>
      <c r="F5" s="51"/>
      <c r="G5" s="51"/>
      <c r="H5" s="51"/>
      <c r="I5" s="9"/>
      <c r="K5" s="40">
        <f>IF(AND($E$4&lt;&gt;"",$E$5&lt;&gt;""),IF(OR($F$4&lt;&gt;"Geen offerte mogelijk",$F$4&lt;&gt;"Voor een offerte voor dit voertuig dient u contact op te nemen met ons offertecenter via telefoonnummer 072 - 5181205."),IF($C$9&lt;&gt;"",IF($C$9="Young One",Premiebasis!C6,IF($C$9="Classic One",Premiebasis!C11,IF($C$9="Veteran",Premiebasis!C16))),"")),"")</f>
      </c>
      <c r="L5" s="40">
        <f>IF(AND($E$4&lt;&gt;"",$E$5&lt;&gt;""),IF(OR($F$4&lt;&gt;"Geen offerte mogelijk",$F$4&lt;&gt;"Voor een offerte voor dit voertuig dient u contact op te nemen met ons offertecenter via telefoonnummer 072 - 5181205."),IF($C$9&lt;&gt;"",IF($C$9="Young One",Premiebasis!D6,IF($C$9="Classic One",Premiebasis!D11,IF($C$9="Veteran",Premiebasis!D16))),"")),"")</f>
      </c>
      <c r="M5" s="40">
        <f>IF(AND($E$4&lt;&gt;"",$E$5&lt;&gt;""),IF(OR($F$4&lt;&gt;"Geen offerte mogelijk",$F$4&lt;&gt;"Voor een offerte voor dit voertuig dient u contact op te nemen met ons offertecenter via telefoonnummer 072 - 5181205."),IF($C$9&lt;&gt;"",IF($C$9="Young One",Premiebasis!E6,IF($C$9="Classic One",Premiebasis!E11,IF($C$9="Veteran",Premiebasis!E16))),"")),"")</f>
      </c>
      <c r="N5" s="40">
        <f>IF(AND($E$4&lt;&gt;"",$E$5&lt;&gt;""),IF(OR($F$4&lt;&gt;"Geen offerte mogelijk",$F$4&lt;&gt;"Voor een offerte voor dit voertuig dient u contact op te nemen met ons offertecenter via telefoonnummer 072 - 5181205."),IF($C$9&lt;&gt;"",IF($C$9="Young One",Premiebasis!F6,IF($C$9="Classic One",Premiebasis!F11,IF($C$9="Veteran",Premiebasis!F16))),"")),"")</f>
      </c>
      <c r="AE5" s="16">
        <f>IF(E4&lt;&gt;"",E4,2009)</f>
        <v>2009</v>
      </c>
      <c r="AF5" s="15" t="str">
        <f>IF(AE9&lt;&gt;"",VLOOKUP(AE9,$AL$5:$AM$108,2,FALSE),"")</f>
        <v>Voertuig te jong, geen offerte mogelijk.</v>
      </c>
      <c r="AG5" s="15"/>
      <c r="AH5" s="15"/>
      <c r="AI5" s="15"/>
      <c r="AJ5" s="15"/>
      <c r="AK5" s="15"/>
      <c r="AL5" s="15">
        <v>0</v>
      </c>
      <c r="AM5" s="15" t="s">
        <v>42</v>
      </c>
    </row>
    <row r="6" spans="2:39" ht="15.75" thickTop="1">
      <c r="B6" s="3"/>
      <c r="C6" s="56"/>
      <c r="D6" s="56"/>
      <c r="E6" s="56"/>
      <c r="F6" s="56"/>
      <c r="G6" s="56"/>
      <c r="H6" s="56"/>
      <c r="I6" s="9"/>
      <c r="K6" s="40">
        <f>IF(AND($E$4&lt;&gt;"",$E$5&lt;&gt;""),IF(OR($F$4&lt;&gt;"Geen offerte mogelijk",$F$4&lt;&gt;"Voor een offerte voor dit voertuig dient u contact op te nemen met ons offertecenter via telefoonnummer 072 - 5181205."),IF($C$9&lt;&gt;"",IF($C$9="Young One",Premiebasis!C7,IF($C$9="Classic One",Premiebasis!C12,IF($C$9="Veteran",Premiebasis!C17))),"")),"")</f>
      </c>
      <c r="L6" s="40">
        <f>IF(AND($E$4&lt;&gt;"",$E$5&lt;&gt;""),IF(OR($F$4&lt;&gt;"Geen offerte mogelijk",$F$4&lt;&gt;"Voor een offerte voor dit voertuig dient u contact op te nemen met ons offertecenter via telefoonnummer 072 - 5181205."),IF($C$9&lt;&gt;"",IF($C$9="Young One",Premiebasis!D7,IF($C$9="Classic One",Premiebasis!D12,IF($C$9="Veteran",Premiebasis!D17))),"")),"")</f>
      </c>
      <c r="M6" s="40">
        <f>IF(AND($E$4&lt;&gt;"",$E$5&lt;&gt;""),IF(OR($F$4&lt;&gt;"Geen offerte mogelijk",$F$4&lt;&gt;"Voor een offerte voor dit voertuig dient u contact op te nemen met ons offertecenter via telefoonnummer 072 - 5181205."),IF($C$9&lt;&gt;"",IF($C$9="Young One",Premiebasis!E7,IF($C$9="Classic One",Premiebasis!E12,IF($C$9="Veteran",Premiebasis!E17))),"")),"")</f>
      </c>
      <c r="N6" s="40">
        <f>IF(AND($E$4&lt;&gt;"",$E$5&lt;&gt;""),IF(OR($F$4&lt;&gt;"Geen offerte mogelijk",$F$4&lt;&gt;"Voor een offerte voor dit voertuig dient u contact op te nemen met ons offertecenter via telefoonnummer 072 - 5181205."),IF($C$9&lt;&gt;"",IF($C$9="Young One",Premiebasis!F7,IF($C$9="Classic One",Premiebasis!F12,IF($C$9="Veteran",Premiebasis!F17))),"")),"")</f>
      </c>
      <c r="AE6" s="47">
        <f>AE4-AE5</f>
        <v>1</v>
      </c>
      <c r="AF6" s="15"/>
      <c r="AG6" s="15"/>
      <c r="AH6" s="15"/>
      <c r="AI6" s="15"/>
      <c r="AJ6" s="15"/>
      <c r="AK6" s="15"/>
      <c r="AL6" s="15">
        <v>1</v>
      </c>
      <c r="AM6" s="15" t="s">
        <v>42</v>
      </c>
    </row>
    <row r="7" spans="2:39" ht="9" customHeight="1">
      <c r="B7" s="3"/>
      <c r="C7" s="48"/>
      <c r="D7" s="48"/>
      <c r="E7" s="48"/>
      <c r="F7" s="48"/>
      <c r="G7" s="48"/>
      <c r="H7" s="48"/>
      <c r="I7" s="9"/>
      <c r="K7" s="40">
        <f>IF(AND($E$4&lt;&gt;"",$E$5&lt;&gt;""),IF(OR($F$4&lt;&gt;"Geen offerte mogelijk",$F$4&lt;&gt;"Voor een offerte voor dit voertuig dient u contact op te nemen met ons offertecenter via telefoonnummer 072 - 5181205."),IF($C$9&lt;&gt;"",IF($C$9="Young One",Premiebasis!C8,IF($C$9="Classic One",Premiebasis!C13,IF($C$9="Veteran",Premiebasis!C18))),"")),"")</f>
      </c>
      <c r="L7" s="40">
        <f>IF(AND($E$4&lt;&gt;"",$E$5&lt;&gt;""),IF(OR($F$4&lt;&gt;"Geen offerte mogelijk",$F$4&lt;&gt;"Voor een offerte voor dit voertuig dient u contact op te nemen met ons offertecenter via telefoonnummer 072 - 5181205."),IF($C$9&lt;&gt;"",IF($C$9="Young One",Premiebasis!D8,IF($C$9="Classic One",Premiebasis!D13,IF($C$9="Veteran",Premiebasis!D18))),"")),"")</f>
      </c>
      <c r="M7" s="40">
        <f>IF(AND($E$4&lt;&gt;"",$E$5&lt;&gt;""),IF(OR($F$4&lt;&gt;"Geen offerte mogelijk",$F$4&lt;&gt;"Voor een offerte voor dit voertuig dient u contact op te nemen met ons offertecenter via telefoonnummer 072 - 5181205."),IF($C$9&lt;&gt;"",IF($C$9="Young One",Premiebasis!E8,IF($C$9="Classic One",Premiebasis!E13,IF($C$9="Veteran",Premiebasis!E18))),"")),"")</f>
      </c>
      <c r="N7" s="40">
        <f>IF(AND($E$4&lt;&gt;"",$E$5&lt;&gt;""),IF(OR($F$4&lt;&gt;"Geen offerte mogelijk",$F$4&lt;&gt;"Voor een offerte voor dit voertuig dient u contact op te nemen met ons offertecenter via telefoonnummer 072 - 5181205."),IF($C$9&lt;&gt;"",IF($C$9="Young One",Premiebasis!F8,IF($C$9="Classic One",Premiebasis!F13,IF($C$9="Veteran",Premiebasis!F18))),"")),"")</f>
      </c>
      <c r="AE7" s="47"/>
      <c r="AF7" s="15"/>
      <c r="AG7" s="15"/>
      <c r="AH7" s="15"/>
      <c r="AI7" s="15"/>
      <c r="AJ7" s="15"/>
      <c r="AK7" s="15"/>
      <c r="AL7" s="15">
        <v>2</v>
      </c>
      <c r="AM7" s="15" t="s">
        <v>42</v>
      </c>
    </row>
    <row r="8" spans="2:39" ht="26.25">
      <c r="B8" s="3"/>
      <c r="C8" s="27" t="s">
        <v>18</v>
      </c>
      <c r="D8" s="28" t="s">
        <v>10</v>
      </c>
      <c r="E8" s="29" t="s">
        <v>40</v>
      </c>
      <c r="F8" s="29" t="s">
        <v>39</v>
      </c>
      <c r="G8" s="29" t="s">
        <v>52</v>
      </c>
      <c r="H8" s="29" t="s">
        <v>38</v>
      </c>
      <c r="I8" s="9"/>
      <c r="AE8" s="15"/>
      <c r="AF8" s="15"/>
      <c r="AG8" s="15"/>
      <c r="AH8" s="15"/>
      <c r="AI8" s="15"/>
      <c r="AJ8" s="15"/>
      <c r="AK8" s="15"/>
      <c r="AL8" s="15">
        <v>3</v>
      </c>
      <c r="AM8" s="15" t="s">
        <v>42</v>
      </c>
    </row>
    <row r="9" spans="2:39" ht="15">
      <c r="B9" s="3"/>
      <c r="C9" s="49">
        <f>IF(AND(F4&lt;&gt;"Voertuig te jong, geen offerte mogelijk.",F4&lt;&gt;"Voor een offerte voor dit voertuig dient u contact op te nemen met ons offertecenter via telefoonnummer 072 - 5181205."),F4,"")</f>
      </c>
      <c r="D9" s="30" t="s">
        <v>43</v>
      </c>
      <c r="E9" s="31">
        <f aca="true" t="shared" si="0" ref="E9:H11">IF(SUM($E$4:$E$5)&gt;2012,K5*90%,"")</f>
      </c>
      <c r="F9" s="31">
        <f t="shared" si="0"/>
      </c>
      <c r="G9" s="31">
        <f t="shared" si="0"/>
      </c>
      <c r="H9" s="31">
        <f t="shared" si="0"/>
      </c>
      <c r="I9" s="9"/>
      <c r="AE9" s="15">
        <f>IF(AE6&gt;=0,AE6,"")</f>
        <v>1</v>
      </c>
      <c r="AF9" s="15"/>
      <c r="AG9" s="15"/>
      <c r="AH9" s="15"/>
      <c r="AI9" s="15"/>
      <c r="AJ9" s="15"/>
      <c r="AK9" s="15"/>
      <c r="AL9" s="15">
        <v>4</v>
      </c>
      <c r="AM9" s="15" t="s">
        <v>42</v>
      </c>
    </row>
    <row r="10" spans="2:39" ht="15">
      <c r="B10" s="3"/>
      <c r="C10" s="49"/>
      <c r="D10" s="30" t="s">
        <v>44</v>
      </c>
      <c r="E10" s="31">
        <f t="shared" si="0"/>
      </c>
      <c r="F10" s="31">
        <f t="shared" si="0"/>
      </c>
      <c r="G10" s="31">
        <f t="shared" si="0"/>
      </c>
      <c r="H10" s="31">
        <f t="shared" si="0"/>
      </c>
      <c r="I10" s="9"/>
      <c r="AE10" s="15"/>
      <c r="AF10" s="15"/>
      <c r="AG10" s="15"/>
      <c r="AH10" s="15"/>
      <c r="AI10" s="15"/>
      <c r="AJ10" s="15"/>
      <c r="AK10" s="15"/>
      <c r="AL10" s="15">
        <v>5</v>
      </c>
      <c r="AM10" s="15" t="s">
        <v>42</v>
      </c>
    </row>
    <row r="11" spans="2:39" ht="15">
      <c r="B11" s="3"/>
      <c r="C11" s="49"/>
      <c r="D11" s="30" t="s">
        <v>45</v>
      </c>
      <c r="E11" s="31">
        <f t="shared" si="0"/>
      </c>
      <c r="F11" s="31">
        <f t="shared" si="0"/>
      </c>
      <c r="G11" s="31">
        <f t="shared" si="0"/>
      </c>
      <c r="H11" s="31">
        <f t="shared" si="0"/>
      </c>
      <c r="I11" s="9"/>
      <c r="AE11" s="15"/>
      <c r="AF11" s="15"/>
      <c r="AG11" s="15"/>
      <c r="AH11" s="15"/>
      <c r="AI11" s="15"/>
      <c r="AJ11" s="15"/>
      <c r="AK11" s="15"/>
      <c r="AL11" s="15">
        <v>6</v>
      </c>
      <c r="AM11" s="15" t="s">
        <v>42</v>
      </c>
    </row>
    <row r="12" spans="2:39" ht="15">
      <c r="B12" s="3"/>
      <c r="C12" s="49"/>
      <c r="D12" s="30" t="s">
        <v>8</v>
      </c>
      <c r="E12" s="31">
        <f>IF(AND($E$4&lt;&gt;"",$E$5&lt;&gt;""),IF(OR($F$4&lt;&gt;"Geen offerte mogelijk",$F$4&lt;&gt;"Voor een offerte voor dit voertuig dient u contact op te nemen met ons offertecenter via telefoonnummer 072 - 5181205."),IF($C$9&lt;&gt;"",IF($C$9="Young One",Premiebasis!C9,IF($C$9="Classic One",Premiebasis!C14,IF($C$9="Veteran",Premiebasis!C19))),"")),"")</f>
      </c>
      <c r="F12" s="31">
        <f>IF(AND($E$4&lt;&gt;"",$E$5&lt;&gt;""),IF(OR($F$4&lt;&gt;"Geen offerte mogelijk",$F$4&lt;&gt;"Voor een offerte voor dit voertuig dient u contact op te nemen met ons offertecenter via telefoonnummer 072 - 5181205."),IF($C$9&lt;&gt;"",IF($C$9="Young One",Premiebasis!D9,IF($C$9="Classic One",Premiebasis!D14,IF($C$9="Veteran",Premiebasis!D19))),"")),"")</f>
      </c>
      <c r="G12" s="31">
        <f>IF(AND($E$4&lt;&gt;"",$E$5&lt;&gt;""),IF(OR($F$4&lt;&gt;"Geen offerte mogelijk",$F$4&lt;&gt;"Voor een offerte voor dit voertuig dient u contact op te nemen met ons offertecenter via telefoonnummer 072 - 5181205."),IF($C$9&lt;&gt;"",IF($C$9="Young One",Premiebasis!E9,IF($C$9="Classic One",Premiebasis!E14,IF($C$9="Veteran",Premiebasis!E19))),"")),"")</f>
      </c>
      <c r="H12" s="31">
        <f>IF(AND($E$4&lt;&gt;"",$E$5&lt;&gt;""),IF(OR($F$4&lt;&gt;"Geen offerte mogelijk",$F$4&lt;&gt;"Voor een offerte voor dit voertuig dient u contact op te nemen met ons offertecenter via telefoonnummer 072 - 5181205."),IF($C$9&lt;&gt;"",IF($C$9="Young One",Premiebasis!F9,IF($C$9="Classic One",Premiebasis!F14,IF($C$9="Veteran",Premiebasis!F19))),"")),"")</f>
      </c>
      <c r="I12" s="9"/>
      <c r="AE12" s="15"/>
      <c r="AF12" s="15"/>
      <c r="AG12" s="15"/>
      <c r="AH12" s="15"/>
      <c r="AI12" s="15"/>
      <c r="AJ12" s="15"/>
      <c r="AK12" s="15"/>
      <c r="AL12" s="15">
        <v>7</v>
      </c>
      <c r="AM12" s="15" t="s">
        <v>42</v>
      </c>
    </row>
    <row r="13" spans="2:39" ht="15">
      <c r="B13" s="3"/>
      <c r="C13" s="49"/>
      <c r="D13" s="30" t="s">
        <v>23</v>
      </c>
      <c r="E13" s="31">
        <f>IF(AND($E$4&lt;&gt;"",$E$5&lt;&gt;""),IF(OR($F$4&lt;&gt;"Geen offerte mogelijk",$F$4&lt;&gt;"Voor een offerte voor dit voertuig dient u contact op te nemen met ons offertecenter via telefoonnummer 072 - 5181205."),IF($C$9&lt;&gt;"",IF($C$9="Young One",Premiebasis!C10,IF($C$9="Classic One",Premiebasis!C15,IF($C$9="Veteran",Premiebasis!C20))),"")),"")</f>
      </c>
      <c r="F13" s="31">
        <f>IF(AND($E$4&lt;&gt;"",$E$5&lt;&gt;""),IF(OR($F$4&lt;&gt;"Geen offerte mogelijk",$F$4&lt;&gt;"Voor een offerte voor dit voertuig dient u contact op te nemen met ons offertecenter via telefoonnummer 072 - 5181205."),IF($C$9&lt;&gt;"",IF($C$9="Young One",Premiebasis!D10,IF($C$9="Classic One",Premiebasis!D15,IF($C$9="Veteran",Premiebasis!D20))),"")),"")</f>
      </c>
      <c r="G13" s="31">
        <f>IF(AND($E$4&lt;&gt;"",$E$5&lt;&gt;""),IF(OR($F$4&lt;&gt;"Geen offerte mogelijk",$F$4&lt;&gt;"Voor een offerte voor dit voertuig dient u contact op te nemen met ons offertecenter via telefoonnummer 072 - 5181205."),IF($C$9&lt;&gt;"",IF($C$9="Young One",Premiebasis!E10,IF($C$9="Classic One",Premiebasis!E15,IF($C$9="Veteran",Premiebasis!E20))),"")),"")</f>
      </c>
      <c r="H13" s="31">
        <f>IF(AND($E$4&lt;&gt;"",$E$5&lt;&gt;""),IF(OR($F$4&lt;&gt;"Geen offerte mogelijk",$F$4&lt;&gt;"Voor een offerte voor dit voertuig dient u contact op te nemen met ons offertecenter via telefoonnummer 072 - 5181205."),IF($C$9&lt;&gt;"",IF($C$9="Young One",Premiebasis!F10,IF($C$9="Classic One",Premiebasis!F15,IF($C$9="Veteran",Premiebasis!F20))),"")),"")</f>
      </c>
      <c r="I13" s="9"/>
      <c r="AE13" s="15"/>
      <c r="AF13" s="15"/>
      <c r="AG13" s="15"/>
      <c r="AH13" s="15"/>
      <c r="AI13" s="15"/>
      <c r="AJ13" s="15"/>
      <c r="AK13" s="15"/>
      <c r="AL13" s="15">
        <v>8</v>
      </c>
      <c r="AM13" s="15" t="s">
        <v>42</v>
      </c>
    </row>
    <row r="14" spans="2:39" ht="18.75" customHeight="1">
      <c r="B14" s="3"/>
      <c r="C14" s="32"/>
      <c r="D14" s="33"/>
      <c r="E14" s="34" t="s">
        <v>51</v>
      </c>
      <c r="F14" s="33"/>
      <c r="G14" s="33"/>
      <c r="H14" s="33"/>
      <c r="I14" s="9"/>
      <c r="AE14" s="15"/>
      <c r="AF14" s="15"/>
      <c r="AG14" s="15"/>
      <c r="AH14" s="15"/>
      <c r="AI14" s="15"/>
      <c r="AJ14" s="15"/>
      <c r="AK14" s="15"/>
      <c r="AL14" s="15">
        <v>9</v>
      </c>
      <c r="AM14" s="15" t="s">
        <v>42</v>
      </c>
    </row>
    <row r="15" spans="2:39" ht="15">
      <c r="B15" s="3"/>
      <c r="C15" s="57" t="s">
        <v>37</v>
      </c>
      <c r="D15" s="35" t="s">
        <v>19</v>
      </c>
      <c r="E15" s="36" t="s">
        <v>25</v>
      </c>
      <c r="F15" s="36" t="s">
        <v>31</v>
      </c>
      <c r="G15" s="36" t="s">
        <v>34</v>
      </c>
      <c r="H15" s="36" t="s">
        <v>36</v>
      </c>
      <c r="I15" s="9"/>
      <c r="AE15" s="15"/>
      <c r="AF15" s="15"/>
      <c r="AG15" s="15"/>
      <c r="AH15" s="15"/>
      <c r="AI15" s="15"/>
      <c r="AJ15" s="15"/>
      <c r="AK15" s="15"/>
      <c r="AL15" s="15">
        <v>10</v>
      </c>
      <c r="AM15" s="15" t="s">
        <v>1</v>
      </c>
    </row>
    <row r="16" spans="2:39" ht="15">
      <c r="B16" s="3"/>
      <c r="C16" s="57"/>
      <c r="D16" s="37" t="s">
        <v>20</v>
      </c>
      <c r="E16" s="38" t="s">
        <v>26</v>
      </c>
      <c r="F16" s="38" t="s">
        <v>32</v>
      </c>
      <c r="G16" s="38" t="s">
        <v>32</v>
      </c>
      <c r="H16" s="38" t="s">
        <v>32</v>
      </c>
      <c r="I16" s="9"/>
      <c r="AE16" s="15"/>
      <c r="AF16" s="15"/>
      <c r="AG16" s="15"/>
      <c r="AH16" s="15"/>
      <c r="AI16" s="15"/>
      <c r="AJ16" s="15"/>
      <c r="AK16" s="15"/>
      <c r="AL16" s="15">
        <v>11</v>
      </c>
      <c r="AM16" s="15" t="s">
        <v>1</v>
      </c>
    </row>
    <row r="17" spans="2:39" ht="15">
      <c r="B17" s="3"/>
      <c r="C17" s="57"/>
      <c r="D17" s="35" t="s">
        <v>21</v>
      </c>
      <c r="E17" s="36" t="s">
        <v>27</v>
      </c>
      <c r="F17" s="36" t="s">
        <v>27</v>
      </c>
      <c r="G17" s="39">
        <v>0.1</v>
      </c>
      <c r="H17" s="39">
        <v>0.1</v>
      </c>
      <c r="I17" s="9"/>
      <c r="AE17" s="15"/>
      <c r="AF17" s="15"/>
      <c r="AG17" s="15"/>
      <c r="AH17" s="15"/>
      <c r="AI17" s="15"/>
      <c r="AJ17" s="15"/>
      <c r="AK17" s="15"/>
      <c r="AL17" s="15">
        <v>12</v>
      </c>
      <c r="AM17" s="15" t="s">
        <v>1</v>
      </c>
    </row>
    <row r="18" spans="2:39" ht="15">
      <c r="B18" s="3"/>
      <c r="C18" s="57"/>
      <c r="D18" s="37" t="s">
        <v>22</v>
      </c>
      <c r="E18" s="38" t="s">
        <v>28</v>
      </c>
      <c r="F18" s="38" t="s">
        <v>33</v>
      </c>
      <c r="G18" s="38" t="s">
        <v>33</v>
      </c>
      <c r="H18" s="38" t="s">
        <v>33</v>
      </c>
      <c r="I18" s="9"/>
      <c r="AE18" s="15"/>
      <c r="AF18" s="15"/>
      <c r="AG18" s="15"/>
      <c r="AH18" s="15"/>
      <c r="AI18" s="15"/>
      <c r="AJ18" s="15"/>
      <c r="AK18" s="15"/>
      <c r="AL18" s="15">
        <v>13</v>
      </c>
      <c r="AM18" s="15" t="s">
        <v>1</v>
      </c>
    </row>
    <row r="19" spans="2:39" ht="15">
      <c r="B19" s="3"/>
      <c r="C19" s="57"/>
      <c r="D19" s="35" t="s">
        <v>23</v>
      </c>
      <c r="E19" s="36" t="s">
        <v>29</v>
      </c>
      <c r="F19" s="36" t="s">
        <v>29</v>
      </c>
      <c r="G19" s="36" t="s">
        <v>29</v>
      </c>
      <c r="H19" s="36" t="s">
        <v>29</v>
      </c>
      <c r="I19" s="9"/>
      <c r="AE19" s="15"/>
      <c r="AF19" s="15"/>
      <c r="AG19" s="15"/>
      <c r="AH19" s="15"/>
      <c r="AI19" s="15"/>
      <c r="AJ19" s="15"/>
      <c r="AK19" s="15"/>
      <c r="AL19" s="15">
        <v>14</v>
      </c>
      <c r="AM19" s="15" t="s">
        <v>1</v>
      </c>
    </row>
    <row r="20" spans="2:39" ht="15">
      <c r="B20" s="3"/>
      <c r="C20" s="57"/>
      <c r="D20" s="37" t="s">
        <v>24</v>
      </c>
      <c r="E20" s="38" t="s">
        <v>30</v>
      </c>
      <c r="F20" s="38" t="s">
        <v>30</v>
      </c>
      <c r="G20" s="38" t="s">
        <v>35</v>
      </c>
      <c r="H20" s="38" t="s">
        <v>35</v>
      </c>
      <c r="I20" s="9"/>
      <c r="AE20" s="15"/>
      <c r="AF20" s="15"/>
      <c r="AG20" s="15"/>
      <c r="AH20" s="15"/>
      <c r="AI20" s="15"/>
      <c r="AJ20" s="15"/>
      <c r="AK20" s="15"/>
      <c r="AL20" s="15">
        <v>15</v>
      </c>
      <c r="AM20" s="15" t="s">
        <v>1</v>
      </c>
    </row>
    <row r="21" spans="2:39" ht="15">
      <c r="B21" s="3"/>
      <c r="C21" s="53" t="s">
        <v>46</v>
      </c>
      <c r="D21" s="53"/>
      <c r="E21" s="5"/>
      <c r="F21" s="5"/>
      <c r="G21" s="5"/>
      <c r="H21" s="5"/>
      <c r="I21" s="9"/>
      <c r="AE21" s="15"/>
      <c r="AF21" s="15"/>
      <c r="AG21" s="15"/>
      <c r="AH21" s="15"/>
      <c r="AI21" s="15"/>
      <c r="AJ21" s="15"/>
      <c r="AK21" s="15"/>
      <c r="AL21" s="15">
        <v>16</v>
      </c>
      <c r="AM21" s="15" t="s">
        <v>1</v>
      </c>
    </row>
    <row r="22" spans="2:39" ht="15">
      <c r="B22" s="3"/>
      <c r="C22" s="54"/>
      <c r="D22" s="54"/>
      <c r="E22" s="5"/>
      <c r="F22" s="5"/>
      <c r="G22" s="5"/>
      <c r="H22" s="5"/>
      <c r="I22" s="9"/>
      <c r="AE22" s="15"/>
      <c r="AF22" s="15"/>
      <c r="AG22" s="15"/>
      <c r="AH22" s="15"/>
      <c r="AI22" s="15"/>
      <c r="AJ22" s="15"/>
      <c r="AK22" s="15"/>
      <c r="AL22" s="15">
        <v>17</v>
      </c>
      <c r="AM22" s="15" t="s">
        <v>1</v>
      </c>
    </row>
    <row r="23" spans="2:39" ht="15">
      <c r="B23" s="3"/>
      <c r="C23" s="55" t="s">
        <v>47</v>
      </c>
      <c r="D23" s="55"/>
      <c r="E23" s="5"/>
      <c r="F23" s="5"/>
      <c r="G23" s="5"/>
      <c r="H23" s="5"/>
      <c r="I23" s="9"/>
      <c r="AE23" s="15"/>
      <c r="AF23" s="15"/>
      <c r="AG23" s="15"/>
      <c r="AH23" s="15"/>
      <c r="AI23" s="15"/>
      <c r="AJ23" s="15"/>
      <c r="AK23" s="15"/>
      <c r="AL23" s="15">
        <v>18</v>
      </c>
      <c r="AM23" s="15" t="s">
        <v>1</v>
      </c>
    </row>
    <row r="24" spans="2:39" ht="15" customHeight="1">
      <c r="B24" s="3"/>
      <c r="C24" s="55"/>
      <c r="D24" s="55"/>
      <c r="E24" s="5"/>
      <c r="F24" s="5"/>
      <c r="G24" s="5"/>
      <c r="H24" s="5"/>
      <c r="I24" s="9"/>
      <c r="AE24" s="15"/>
      <c r="AF24" s="15"/>
      <c r="AG24" s="15"/>
      <c r="AH24" s="15"/>
      <c r="AI24" s="15"/>
      <c r="AJ24" s="15"/>
      <c r="AK24" s="15"/>
      <c r="AL24" s="15">
        <v>19</v>
      </c>
      <c r="AM24" s="15" t="s">
        <v>1</v>
      </c>
    </row>
    <row r="25" spans="2:39" ht="15">
      <c r="B25" s="7"/>
      <c r="C25" s="19" t="s">
        <v>48</v>
      </c>
      <c r="D25" s="20"/>
      <c r="E25" s="21"/>
      <c r="F25" s="21"/>
      <c r="G25" s="21"/>
      <c r="H25" s="21"/>
      <c r="I25" s="10"/>
      <c r="AE25" s="15"/>
      <c r="AF25" s="15"/>
      <c r="AG25" s="15"/>
      <c r="AH25" s="15"/>
      <c r="AI25" s="15"/>
      <c r="AJ25" s="15"/>
      <c r="AK25" s="15"/>
      <c r="AL25" s="15">
        <v>20</v>
      </c>
      <c r="AM25" s="15" t="s">
        <v>2</v>
      </c>
    </row>
    <row r="26" spans="2:39" ht="141" customHeight="1">
      <c r="B26" s="4"/>
      <c r="C26" s="52" t="s">
        <v>49</v>
      </c>
      <c r="D26" s="52"/>
      <c r="E26" s="52"/>
      <c r="F26" s="52"/>
      <c r="G26" s="52"/>
      <c r="H26" s="52"/>
      <c r="I26" s="11"/>
      <c r="AE26" s="15"/>
      <c r="AF26" s="15"/>
      <c r="AG26" s="15"/>
      <c r="AH26" s="15"/>
      <c r="AI26" s="15"/>
      <c r="AJ26" s="15"/>
      <c r="AK26" s="15"/>
      <c r="AL26" s="15">
        <v>21</v>
      </c>
      <c r="AM26" s="15" t="s">
        <v>2</v>
      </c>
    </row>
    <row r="27" spans="2:39" ht="15">
      <c r="B27" s="12"/>
      <c r="C27" s="13"/>
      <c r="D27" s="13"/>
      <c r="E27" s="13"/>
      <c r="F27" s="13"/>
      <c r="G27" s="13"/>
      <c r="H27" s="13"/>
      <c r="I27" s="13"/>
      <c r="AE27" s="15"/>
      <c r="AF27" s="15"/>
      <c r="AG27" s="15"/>
      <c r="AH27" s="15"/>
      <c r="AI27" s="15"/>
      <c r="AJ27" s="15"/>
      <c r="AK27" s="15"/>
      <c r="AL27" s="15">
        <v>22</v>
      </c>
      <c r="AM27" s="15" t="s">
        <v>2</v>
      </c>
    </row>
    <row r="28" spans="3:39" ht="15">
      <c r="C28" s="13"/>
      <c r="D28" s="13"/>
      <c r="E28" s="13"/>
      <c r="F28" s="13"/>
      <c r="G28" s="13"/>
      <c r="H28" s="13"/>
      <c r="I28" s="13"/>
      <c r="AE28" s="15"/>
      <c r="AF28" s="15"/>
      <c r="AG28" s="15"/>
      <c r="AH28" s="15"/>
      <c r="AI28" s="15"/>
      <c r="AJ28" s="15"/>
      <c r="AK28" s="15"/>
      <c r="AL28" s="15">
        <v>23</v>
      </c>
      <c r="AM28" s="15" t="s">
        <v>2</v>
      </c>
    </row>
    <row r="29" spans="3:39" ht="15">
      <c r="C29" s="13"/>
      <c r="D29" s="13"/>
      <c r="E29" s="13"/>
      <c r="F29" s="13"/>
      <c r="G29" s="13"/>
      <c r="H29" s="13"/>
      <c r="I29" s="13"/>
      <c r="AE29" s="15"/>
      <c r="AF29" s="15"/>
      <c r="AG29" s="15"/>
      <c r="AH29" s="15"/>
      <c r="AI29" s="15"/>
      <c r="AJ29" s="15"/>
      <c r="AK29" s="15"/>
      <c r="AL29" s="15">
        <v>24</v>
      </c>
      <c r="AM29" s="15" t="s">
        <v>2</v>
      </c>
    </row>
    <row r="30" spans="4:39" ht="15">
      <c r="D30" s="6"/>
      <c r="E30" s="6"/>
      <c r="F30" s="6"/>
      <c r="G30" s="6"/>
      <c r="H30" s="6"/>
      <c r="I30" s="6"/>
      <c r="AE30" s="15"/>
      <c r="AF30" s="15"/>
      <c r="AG30" s="15"/>
      <c r="AH30" s="15"/>
      <c r="AI30" s="15"/>
      <c r="AJ30" s="15"/>
      <c r="AK30" s="15"/>
      <c r="AL30" s="15">
        <v>25</v>
      </c>
      <c r="AM30" s="15" t="s">
        <v>2</v>
      </c>
    </row>
    <row r="31" spans="3:39" ht="15">
      <c r="C31" s="14"/>
      <c r="AE31" s="15"/>
      <c r="AF31" s="15"/>
      <c r="AG31" s="15"/>
      <c r="AH31" s="15"/>
      <c r="AI31" s="15"/>
      <c r="AJ31" s="15"/>
      <c r="AK31" s="15"/>
      <c r="AL31" s="15">
        <v>26</v>
      </c>
      <c r="AM31" s="15" t="s">
        <v>2</v>
      </c>
    </row>
    <row r="32" spans="31:39" ht="15">
      <c r="AE32" s="15"/>
      <c r="AF32" s="15"/>
      <c r="AG32" s="15"/>
      <c r="AH32" s="15"/>
      <c r="AI32" s="15"/>
      <c r="AJ32" s="15"/>
      <c r="AK32" s="15"/>
      <c r="AL32" s="15">
        <v>27</v>
      </c>
      <c r="AM32" s="15" t="s">
        <v>2</v>
      </c>
    </row>
    <row r="33" spans="3:39" ht="15">
      <c r="C33" s="14"/>
      <c r="AE33" s="15"/>
      <c r="AF33" s="15"/>
      <c r="AG33" s="15"/>
      <c r="AH33" s="15"/>
      <c r="AI33" s="15"/>
      <c r="AJ33" s="15"/>
      <c r="AK33" s="15"/>
      <c r="AL33" s="15">
        <v>28</v>
      </c>
      <c r="AM33" s="15" t="s">
        <v>2</v>
      </c>
    </row>
    <row r="34" spans="31:39" ht="15">
      <c r="AE34" s="15"/>
      <c r="AF34" s="15"/>
      <c r="AG34" s="15"/>
      <c r="AH34" s="15"/>
      <c r="AI34" s="15"/>
      <c r="AJ34" s="15"/>
      <c r="AK34" s="15"/>
      <c r="AL34" s="15">
        <v>29</v>
      </c>
      <c r="AM34" s="15" t="s">
        <v>2</v>
      </c>
    </row>
    <row r="35" spans="3:39" ht="15">
      <c r="C35" s="14"/>
      <c r="AE35" s="15"/>
      <c r="AF35" s="15"/>
      <c r="AG35" s="15"/>
      <c r="AH35" s="15"/>
      <c r="AI35" s="15"/>
      <c r="AJ35" s="15"/>
      <c r="AK35" s="15"/>
      <c r="AL35" s="15">
        <v>30</v>
      </c>
      <c r="AM35" s="15" t="s">
        <v>3</v>
      </c>
    </row>
    <row r="36" spans="31:39" ht="15">
      <c r="AE36" s="15"/>
      <c r="AF36" s="15"/>
      <c r="AG36" s="15"/>
      <c r="AH36" s="15"/>
      <c r="AI36" s="15"/>
      <c r="AJ36" s="15"/>
      <c r="AK36" s="15"/>
      <c r="AL36" s="15">
        <v>31</v>
      </c>
      <c r="AM36" s="15" t="s">
        <v>3</v>
      </c>
    </row>
    <row r="37" spans="31:39" ht="15">
      <c r="AE37" s="15"/>
      <c r="AF37" s="15"/>
      <c r="AG37" s="15"/>
      <c r="AH37" s="15"/>
      <c r="AI37" s="15"/>
      <c r="AJ37" s="15"/>
      <c r="AK37" s="15"/>
      <c r="AL37" s="15">
        <v>32</v>
      </c>
      <c r="AM37" s="15" t="s">
        <v>3</v>
      </c>
    </row>
    <row r="38" spans="31:39" ht="15">
      <c r="AE38" s="15"/>
      <c r="AF38" s="15"/>
      <c r="AG38" s="15"/>
      <c r="AH38" s="15"/>
      <c r="AI38" s="15"/>
      <c r="AJ38" s="15"/>
      <c r="AK38" s="15"/>
      <c r="AL38" s="15">
        <v>33</v>
      </c>
      <c r="AM38" s="15" t="s">
        <v>3</v>
      </c>
    </row>
    <row r="39" spans="31:39" ht="15">
      <c r="AE39" s="15"/>
      <c r="AF39" s="15"/>
      <c r="AG39" s="15"/>
      <c r="AH39" s="15"/>
      <c r="AI39" s="15"/>
      <c r="AJ39" s="15"/>
      <c r="AK39" s="15"/>
      <c r="AL39" s="15">
        <v>34</v>
      </c>
      <c r="AM39" s="15" t="s">
        <v>3</v>
      </c>
    </row>
    <row r="40" spans="31:39" ht="15">
      <c r="AE40" s="15"/>
      <c r="AF40" s="15"/>
      <c r="AG40" s="15"/>
      <c r="AH40" s="15"/>
      <c r="AI40" s="15"/>
      <c r="AJ40" s="15"/>
      <c r="AK40" s="15"/>
      <c r="AL40" s="15">
        <v>35</v>
      </c>
      <c r="AM40" s="15" t="s">
        <v>3</v>
      </c>
    </row>
    <row r="41" spans="31:39" ht="15">
      <c r="AE41" s="15"/>
      <c r="AF41" s="15"/>
      <c r="AG41" s="15"/>
      <c r="AH41" s="15"/>
      <c r="AI41" s="15"/>
      <c r="AJ41" s="15"/>
      <c r="AK41" s="15"/>
      <c r="AL41" s="15">
        <v>36</v>
      </c>
      <c r="AM41" s="15" t="s">
        <v>3</v>
      </c>
    </row>
    <row r="42" spans="31:39" ht="15">
      <c r="AE42" s="15"/>
      <c r="AF42" s="15"/>
      <c r="AG42" s="15"/>
      <c r="AH42" s="15"/>
      <c r="AI42" s="15"/>
      <c r="AJ42" s="15"/>
      <c r="AK42" s="15"/>
      <c r="AL42" s="15">
        <v>37</v>
      </c>
      <c r="AM42" s="15" t="s">
        <v>3</v>
      </c>
    </row>
    <row r="43" spans="31:39" ht="15">
      <c r="AE43" s="15"/>
      <c r="AF43" s="15"/>
      <c r="AG43" s="15"/>
      <c r="AH43" s="15"/>
      <c r="AI43" s="15"/>
      <c r="AJ43" s="15"/>
      <c r="AK43" s="15"/>
      <c r="AL43" s="15">
        <v>38</v>
      </c>
      <c r="AM43" s="15" t="s">
        <v>3</v>
      </c>
    </row>
    <row r="44" spans="31:39" ht="15">
      <c r="AE44" s="15"/>
      <c r="AF44" s="15"/>
      <c r="AG44" s="15"/>
      <c r="AH44" s="15"/>
      <c r="AI44" s="15"/>
      <c r="AJ44" s="15"/>
      <c r="AK44" s="15"/>
      <c r="AL44" s="15">
        <v>39</v>
      </c>
      <c r="AM44" s="15" t="s">
        <v>3</v>
      </c>
    </row>
    <row r="45" spans="31:39" ht="15">
      <c r="AE45" s="15"/>
      <c r="AF45" s="15"/>
      <c r="AG45" s="15"/>
      <c r="AH45" s="15"/>
      <c r="AI45" s="15"/>
      <c r="AJ45" s="15"/>
      <c r="AK45" s="15"/>
      <c r="AL45" s="15">
        <v>40</v>
      </c>
      <c r="AM45" s="15" t="s">
        <v>3</v>
      </c>
    </row>
    <row r="46" spans="31:39" ht="15">
      <c r="AE46" s="15"/>
      <c r="AF46" s="15"/>
      <c r="AG46" s="15"/>
      <c r="AH46" s="15"/>
      <c r="AI46" s="15"/>
      <c r="AJ46" s="15"/>
      <c r="AK46" s="15"/>
      <c r="AL46" s="15">
        <v>41</v>
      </c>
      <c r="AM46" s="15" t="s">
        <v>3</v>
      </c>
    </row>
    <row r="47" spans="31:39" ht="15">
      <c r="AE47" s="15"/>
      <c r="AF47" s="15"/>
      <c r="AG47" s="15"/>
      <c r="AH47" s="15"/>
      <c r="AI47" s="15"/>
      <c r="AJ47" s="15"/>
      <c r="AK47" s="15"/>
      <c r="AL47" s="15">
        <v>42</v>
      </c>
      <c r="AM47" s="15" t="s">
        <v>3</v>
      </c>
    </row>
    <row r="48" spans="31:39" ht="15">
      <c r="AE48" s="15"/>
      <c r="AF48" s="15"/>
      <c r="AG48" s="15"/>
      <c r="AH48" s="15"/>
      <c r="AI48" s="15"/>
      <c r="AJ48" s="15"/>
      <c r="AK48" s="15"/>
      <c r="AL48" s="15">
        <v>43</v>
      </c>
      <c r="AM48" s="15" t="s">
        <v>3</v>
      </c>
    </row>
    <row r="49" spans="31:39" ht="15">
      <c r="AE49" s="15"/>
      <c r="AF49" s="15"/>
      <c r="AG49" s="15"/>
      <c r="AH49" s="15"/>
      <c r="AI49" s="15"/>
      <c r="AJ49" s="15"/>
      <c r="AK49" s="15"/>
      <c r="AL49" s="15">
        <v>44</v>
      </c>
      <c r="AM49" s="15" t="s">
        <v>3</v>
      </c>
    </row>
    <row r="50" spans="31:39" ht="15">
      <c r="AE50" s="15"/>
      <c r="AF50" s="15"/>
      <c r="AG50" s="15"/>
      <c r="AH50" s="15"/>
      <c r="AI50" s="15"/>
      <c r="AJ50" s="15"/>
      <c r="AK50" s="15"/>
      <c r="AL50" s="15">
        <v>45</v>
      </c>
      <c r="AM50" s="15" t="s">
        <v>3</v>
      </c>
    </row>
    <row r="51" spans="31:39" ht="15">
      <c r="AE51" s="15"/>
      <c r="AF51" s="15"/>
      <c r="AG51" s="15"/>
      <c r="AH51" s="15"/>
      <c r="AI51" s="15"/>
      <c r="AJ51" s="15"/>
      <c r="AK51" s="15"/>
      <c r="AL51" s="15">
        <v>46</v>
      </c>
      <c r="AM51" s="15" t="s">
        <v>3</v>
      </c>
    </row>
    <row r="52" spans="31:39" ht="15">
      <c r="AE52" s="15"/>
      <c r="AF52" s="15"/>
      <c r="AG52" s="15"/>
      <c r="AH52" s="15"/>
      <c r="AI52" s="15"/>
      <c r="AJ52" s="15"/>
      <c r="AK52" s="15"/>
      <c r="AL52" s="15">
        <v>47</v>
      </c>
      <c r="AM52" s="15" t="s">
        <v>3</v>
      </c>
    </row>
    <row r="53" spans="31:39" ht="15">
      <c r="AE53" s="15"/>
      <c r="AF53" s="15"/>
      <c r="AG53" s="15"/>
      <c r="AH53" s="15"/>
      <c r="AI53" s="15"/>
      <c r="AJ53" s="15"/>
      <c r="AK53" s="15"/>
      <c r="AL53" s="15">
        <v>48</v>
      </c>
      <c r="AM53" s="15" t="s">
        <v>3</v>
      </c>
    </row>
    <row r="54" spans="31:39" ht="15">
      <c r="AE54" s="15"/>
      <c r="AF54" s="15"/>
      <c r="AG54" s="15"/>
      <c r="AH54" s="15"/>
      <c r="AI54" s="15"/>
      <c r="AJ54" s="15"/>
      <c r="AK54" s="15"/>
      <c r="AL54" s="15">
        <v>49</v>
      </c>
      <c r="AM54" s="15" t="s">
        <v>3</v>
      </c>
    </row>
    <row r="55" spans="31:39" ht="15">
      <c r="AE55" s="15"/>
      <c r="AF55" s="15"/>
      <c r="AG55" s="15"/>
      <c r="AH55" s="15"/>
      <c r="AI55" s="15"/>
      <c r="AJ55" s="15"/>
      <c r="AK55" s="15"/>
      <c r="AL55" s="15">
        <v>50</v>
      </c>
      <c r="AM55" s="15" t="s">
        <v>3</v>
      </c>
    </row>
    <row r="56" spans="31:39" ht="15">
      <c r="AE56" s="15"/>
      <c r="AF56" s="15"/>
      <c r="AG56" s="15"/>
      <c r="AH56" s="15"/>
      <c r="AI56" s="15"/>
      <c r="AJ56" s="15"/>
      <c r="AK56" s="15"/>
      <c r="AL56" s="15">
        <v>51</v>
      </c>
      <c r="AM56" s="15" t="s">
        <v>3</v>
      </c>
    </row>
    <row r="57" spans="31:39" ht="15">
      <c r="AE57" s="15"/>
      <c r="AF57" s="15"/>
      <c r="AG57" s="15"/>
      <c r="AH57" s="15"/>
      <c r="AI57" s="15"/>
      <c r="AJ57" s="15"/>
      <c r="AK57" s="15"/>
      <c r="AL57" s="15">
        <v>52</v>
      </c>
      <c r="AM57" s="15" t="s">
        <v>3</v>
      </c>
    </row>
    <row r="58" spans="31:39" ht="15">
      <c r="AE58" s="15"/>
      <c r="AF58" s="15"/>
      <c r="AG58" s="15"/>
      <c r="AH58" s="15"/>
      <c r="AI58" s="15"/>
      <c r="AJ58" s="15"/>
      <c r="AK58" s="15"/>
      <c r="AL58" s="15">
        <v>53</v>
      </c>
      <c r="AM58" s="15" t="s">
        <v>3</v>
      </c>
    </row>
    <row r="59" spans="31:39" ht="15">
      <c r="AE59" s="15"/>
      <c r="AF59" s="15"/>
      <c r="AG59" s="15"/>
      <c r="AH59" s="15"/>
      <c r="AI59" s="15"/>
      <c r="AJ59" s="15"/>
      <c r="AK59" s="15"/>
      <c r="AL59" s="15">
        <v>54</v>
      </c>
      <c r="AM59" s="15" t="s">
        <v>3</v>
      </c>
    </row>
    <row r="60" spans="31:39" ht="15">
      <c r="AE60" s="15"/>
      <c r="AF60" s="15"/>
      <c r="AG60" s="15"/>
      <c r="AH60" s="15"/>
      <c r="AI60" s="15"/>
      <c r="AJ60" s="15"/>
      <c r="AK60" s="15"/>
      <c r="AL60" s="15">
        <v>55</v>
      </c>
      <c r="AM60" s="15" t="s">
        <v>3</v>
      </c>
    </row>
    <row r="61" spans="31:39" ht="15">
      <c r="AE61" s="15"/>
      <c r="AF61" s="15"/>
      <c r="AG61" s="15"/>
      <c r="AH61" s="15"/>
      <c r="AI61" s="15"/>
      <c r="AJ61" s="15"/>
      <c r="AK61" s="15"/>
      <c r="AL61" s="15">
        <v>56</v>
      </c>
      <c r="AM61" s="15" t="s">
        <v>3</v>
      </c>
    </row>
    <row r="62" spans="31:39" ht="15">
      <c r="AE62" s="15"/>
      <c r="AF62" s="15"/>
      <c r="AG62" s="15"/>
      <c r="AH62" s="15"/>
      <c r="AI62" s="15"/>
      <c r="AJ62" s="15"/>
      <c r="AK62" s="15"/>
      <c r="AL62" s="15">
        <v>57</v>
      </c>
      <c r="AM62" s="15" t="s">
        <v>3</v>
      </c>
    </row>
    <row r="63" spans="31:39" ht="15">
      <c r="AE63" s="15"/>
      <c r="AF63" s="15"/>
      <c r="AG63" s="15"/>
      <c r="AH63" s="15"/>
      <c r="AI63" s="15"/>
      <c r="AJ63" s="15"/>
      <c r="AK63" s="15"/>
      <c r="AL63" s="15">
        <v>58</v>
      </c>
      <c r="AM63" s="15" t="s">
        <v>3</v>
      </c>
    </row>
    <row r="64" spans="31:39" ht="15">
      <c r="AE64" s="15"/>
      <c r="AF64" s="15"/>
      <c r="AG64" s="15"/>
      <c r="AH64" s="15"/>
      <c r="AI64" s="15"/>
      <c r="AJ64" s="15"/>
      <c r="AK64" s="15"/>
      <c r="AL64" s="15">
        <v>59</v>
      </c>
      <c r="AM64" s="15" t="s">
        <v>3</v>
      </c>
    </row>
    <row r="65" spans="31:39" ht="15">
      <c r="AE65" s="15"/>
      <c r="AF65" s="15"/>
      <c r="AG65" s="15"/>
      <c r="AH65" s="15"/>
      <c r="AI65" s="15"/>
      <c r="AJ65" s="15"/>
      <c r="AK65" s="15"/>
      <c r="AL65" s="15">
        <v>60</v>
      </c>
      <c r="AM65" s="15" t="s">
        <v>3</v>
      </c>
    </row>
    <row r="66" spans="31:39" ht="15">
      <c r="AE66" s="15"/>
      <c r="AF66" s="15"/>
      <c r="AG66" s="15"/>
      <c r="AH66" s="15"/>
      <c r="AI66" s="15"/>
      <c r="AJ66" s="15"/>
      <c r="AK66" s="15"/>
      <c r="AL66" s="15">
        <v>61</v>
      </c>
      <c r="AM66" s="15" t="s">
        <v>3</v>
      </c>
    </row>
    <row r="67" spans="31:39" ht="15">
      <c r="AE67" s="15"/>
      <c r="AF67" s="15"/>
      <c r="AG67" s="15"/>
      <c r="AH67" s="15"/>
      <c r="AI67" s="15"/>
      <c r="AJ67" s="15"/>
      <c r="AK67" s="15"/>
      <c r="AL67" s="15">
        <v>62</v>
      </c>
      <c r="AM67" s="15" t="s">
        <v>3</v>
      </c>
    </row>
    <row r="68" spans="31:39" ht="15">
      <c r="AE68" s="15"/>
      <c r="AF68" s="15"/>
      <c r="AG68" s="15"/>
      <c r="AH68" s="15"/>
      <c r="AI68" s="15"/>
      <c r="AJ68" s="15"/>
      <c r="AK68" s="15"/>
      <c r="AL68" s="15">
        <v>63</v>
      </c>
      <c r="AM68" s="15" t="s">
        <v>3</v>
      </c>
    </row>
    <row r="69" spans="31:39" ht="15">
      <c r="AE69" s="15"/>
      <c r="AF69" s="15"/>
      <c r="AG69" s="15"/>
      <c r="AH69" s="15"/>
      <c r="AI69" s="15"/>
      <c r="AJ69" s="15"/>
      <c r="AK69" s="15"/>
      <c r="AL69" s="15">
        <v>64</v>
      </c>
      <c r="AM69" s="15" t="s">
        <v>3</v>
      </c>
    </row>
    <row r="70" spans="31:39" ht="15">
      <c r="AE70" s="15"/>
      <c r="AF70" s="15"/>
      <c r="AG70" s="15"/>
      <c r="AH70" s="15"/>
      <c r="AI70" s="15"/>
      <c r="AJ70" s="15"/>
      <c r="AK70" s="15"/>
      <c r="AL70" s="15">
        <v>65</v>
      </c>
      <c r="AM70" s="15" t="s">
        <v>3</v>
      </c>
    </row>
    <row r="71" spans="31:39" ht="15">
      <c r="AE71" s="15"/>
      <c r="AF71" s="15"/>
      <c r="AG71" s="15"/>
      <c r="AH71" s="15"/>
      <c r="AI71" s="15"/>
      <c r="AJ71" s="15"/>
      <c r="AK71" s="15"/>
      <c r="AL71" s="15">
        <v>66</v>
      </c>
      <c r="AM71" s="15" t="s">
        <v>3</v>
      </c>
    </row>
    <row r="72" spans="31:39" ht="15">
      <c r="AE72" s="15"/>
      <c r="AF72" s="15"/>
      <c r="AG72" s="15"/>
      <c r="AH72" s="15"/>
      <c r="AI72" s="15"/>
      <c r="AJ72" s="15"/>
      <c r="AK72" s="15"/>
      <c r="AL72" s="15">
        <v>67</v>
      </c>
      <c r="AM72" s="15" t="s">
        <v>3</v>
      </c>
    </row>
    <row r="73" spans="31:39" ht="15">
      <c r="AE73" s="15"/>
      <c r="AF73" s="15"/>
      <c r="AG73" s="15"/>
      <c r="AH73" s="15"/>
      <c r="AI73" s="15"/>
      <c r="AJ73" s="15"/>
      <c r="AK73" s="15"/>
      <c r="AL73" s="15">
        <v>68</v>
      </c>
      <c r="AM73" s="15" t="s">
        <v>3</v>
      </c>
    </row>
    <row r="74" spans="31:39" ht="15">
      <c r="AE74" s="15"/>
      <c r="AF74" s="15"/>
      <c r="AG74" s="15"/>
      <c r="AH74" s="15"/>
      <c r="AI74" s="15"/>
      <c r="AJ74" s="15"/>
      <c r="AK74" s="15"/>
      <c r="AL74" s="15">
        <v>69</v>
      </c>
      <c r="AM74" s="15" t="s">
        <v>3</v>
      </c>
    </row>
    <row r="75" spans="31:39" ht="15">
      <c r="AE75" s="15"/>
      <c r="AF75" s="15"/>
      <c r="AG75" s="15"/>
      <c r="AH75" s="15"/>
      <c r="AI75" s="15"/>
      <c r="AJ75" s="15"/>
      <c r="AK75" s="15"/>
      <c r="AL75" s="15">
        <v>70</v>
      </c>
      <c r="AM75" s="15" t="s">
        <v>3</v>
      </c>
    </row>
    <row r="76" spans="31:39" ht="15">
      <c r="AE76" s="15"/>
      <c r="AF76" s="15"/>
      <c r="AG76" s="15"/>
      <c r="AH76" s="15"/>
      <c r="AI76" s="15"/>
      <c r="AJ76" s="15"/>
      <c r="AK76" s="15"/>
      <c r="AL76" s="15">
        <v>71</v>
      </c>
      <c r="AM76" s="15" t="s">
        <v>3</v>
      </c>
    </row>
    <row r="77" spans="31:39" ht="15">
      <c r="AE77" s="15"/>
      <c r="AF77" s="15"/>
      <c r="AG77" s="15"/>
      <c r="AH77" s="15"/>
      <c r="AI77" s="15"/>
      <c r="AJ77" s="15"/>
      <c r="AK77" s="15"/>
      <c r="AL77" s="15">
        <v>72</v>
      </c>
      <c r="AM77" s="15" t="s">
        <v>3</v>
      </c>
    </row>
    <row r="78" spans="31:39" ht="15">
      <c r="AE78" s="15"/>
      <c r="AF78" s="15"/>
      <c r="AG78" s="15"/>
      <c r="AH78" s="15"/>
      <c r="AI78" s="15"/>
      <c r="AJ78" s="15"/>
      <c r="AK78" s="15"/>
      <c r="AL78" s="15">
        <v>73</v>
      </c>
      <c r="AM78" s="15" t="s">
        <v>3</v>
      </c>
    </row>
    <row r="79" spans="31:39" ht="15">
      <c r="AE79" s="15"/>
      <c r="AF79" s="15"/>
      <c r="AG79" s="15"/>
      <c r="AH79" s="15"/>
      <c r="AI79" s="15"/>
      <c r="AJ79" s="15"/>
      <c r="AK79" s="15"/>
      <c r="AL79" s="15">
        <v>74</v>
      </c>
      <c r="AM79" s="15" t="s">
        <v>3</v>
      </c>
    </row>
    <row r="80" spans="31:39" ht="15">
      <c r="AE80" s="15"/>
      <c r="AF80" s="15"/>
      <c r="AG80" s="15"/>
      <c r="AH80" s="15"/>
      <c r="AI80" s="15"/>
      <c r="AJ80" s="15"/>
      <c r="AK80" s="15"/>
      <c r="AL80" s="15">
        <v>75</v>
      </c>
      <c r="AM80" s="15" t="s">
        <v>3</v>
      </c>
    </row>
    <row r="81" spans="31:39" ht="15">
      <c r="AE81" s="15"/>
      <c r="AF81" s="15"/>
      <c r="AG81" s="15"/>
      <c r="AH81" s="15"/>
      <c r="AI81" s="15"/>
      <c r="AJ81" s="15"/>
      <c r="AK81" s="15"/>
      <c r="AL81" s="15">
        <v>76</v>
      </c>
      <c r="AM81" s="15" t="s">
        <v>3</v>
      </c>
    </row>
    <row r="82" spans="31:39" ht="15">
      <c r="AE82" s="15"/>
      <c r="AF82" s="15"/>
      <c r="AG82" s="15"/>
      <c r="AH82" s="15"/>
      <c r="AI82" s="15"/>
      <c r="AJ82" s="15"/>
      <c r="AK82" s="15"/>
      <c r="AL82" s="15">
        <v>77</v>
      </c>
      <c r="AM82" s="15" t="s">
        <v>3</v>
      </c>
    </row>
    <row r="83" spans="31:39" ht="15">
      <c r="AE83" s="15"/>
      <c r="AF83" s="15"/>
      <c r="AG83" s="15"/>
      <c r="AH83" s="15"/>
      <c r="AI83" s="15"/>
      <c r="AJ83" s="15"/>
      <c r="AK83" s="15"/>
      <c r="AL83" s="15">
        <v>78</v>
      </c>
      <c r="AM83" s="15" t="s">
        <v>3</v>
      </c>
    </row>
    <row r="84" spans="31:39" ht="15">
      <c r="AE84" s="15"/>
      <c r="AF84" s="15"/>
      <c r="AG84" s="15"/>
      <c r="AH84" s="15"/>
      <c r="AI84" s="15"/>
      <c r="AJ84" s="15"/>
      <c r="AK84" s="15"/>
      <c r="AL84" s="15">
        <v>79</v>
      </c>
      <c r="AM84" s="15" t="s">
        <v>3</v>
      </c>
    </row>
    <row r="85" spans="31:39" ht="15">
      <c r="AE85" s="15"/>
      <c r="AF85" s="15"/>
      <c r="AG85" s="15"/>
      <c r="AH85" s="15"/>
      <c r="AI85" s="15"/>
      <c r="AJ85" s="15"/>
      <c r="AK85" s="15"/>
      <c r="AL85" s="15">
        <v>80</v>
      </c>
      <c r="AM85" s="15" t="s">
        <v>3</v>
      </c>
    </row>
    <row r="86" spans="31:39" ht="15">
      <c r="AE86" s="15"/>
      <c r="AF86" s="15"/>
      <c r="AG86" s="15"/>
      <c r="AH86" s="15"/>
      <c r="AI86" s="15"/>
      <c r="AJ86" s="15"/>
      <c r="AK86" s="15"/>
      <c r="AL86" s="15">
        <v>81</v>
      </c>
      <c r="AM86" s="15" t="s">
        <v>3</v>
      </c>
    </row>
    <row r="87" spans="31:39" ht="15">
      <c r="AE87" s="15"/>
      <c r="AF87" s="15"/>
      <c r="AG87" s="15"/>
      <c r="AH87" s="15"/>
      <c r="AI87" s="15"/>
      <c r="AJ87" s="15"/>
      <c r="AK87" s="15"/>
      <c r="AL87" s="15">
        <v>82</v>
      </c>
      <c r="AM87" s="15" t="s">
        <v>3</v>
      </c>
    </row>
    <row r="88" spans="31:39" ht="15">
      <c r="AE88" s="15"/>
      <c r="AF88" s="15"/>
      <c r="AG88" s="15"/>
      <c r="AH88" s="15"/>
      <c r="AI88" s="15"/>
      <c r="AJ88" s="15"/>
      <c r="AK88" s="15"/>
      <c r="AL88" s="15">
        <v>83</v>
      </c>
      <c r="AM88" s="15" t="s">
        <v>3</v>
      </c>
    </row>
    <row r="89" spans="31:39" ht="15">
      <c r="AE89" s="15"/>
      <c r="AF89" s="15"/>
      <c r="AG89" s="15"/>
      <c r="AH89" s="15"/>
      <c r="AI89" s="15"/>
      <c r="AJ89" s="15"/>
      <c r="AK89" s="15"/>
      <c r="AL89" s="15">
        <v>84</v>
      </c>
      <c r="AM89" s="15" t="s">
        <v>3</v>
      </c>
    </row>
    <row r="90" spans="31:39" ht="15">
      <c r="AE90" s="15"/>
      <c r="AF90" s="15"/>
      <c r="AG90" s="15"/>
      <c r="AH90" s="15"/>
      <c r="AI90" s="15"/>
      <c r="AJ90" s="15"/>
      <c r="AK90" s="15"/>
      <c r="AL90" s="15">
        <v>85</v>
      </c>
      <c r="AM90" s="15" t="s">
        <v>3</v>
      </c>
    </row>
    <row r="91" spans="31:39" ht="15">
      <c r="AE91" s="15"/>
      <c r="AF91" s="15"/>
      <c r="AG91" s="15"/>
      <c r="AH91" s="15"/>
      <c r="AI91" s="15"/>
      <c r="AJ91" s="15"/>
      <c r="AK91" s="15"/>
      <c r="AL91" s="15">
        <v>86</v>
      </c>
      <c r="AM91" s="15" t="s">
        <v>3</v>
      </c>
    </row>
    <row r="92" spans="31:39" ht="15">
      <c r="AE92" s="15"/>
      <c r="AF92" s="15"/>
      <c r="AG92" s="15"/>
      <c r="AH92" s="15"/>
      <c r="AI92" s="15"/>
      <c r="AJ92" s="15"/>
      <c r="AK92" s="15"/>
      <c r="AL92" s="15">
        <v>87</v>
      </c>
      <c r="AM92" s="15" t="s">
        <v>3</v>
      </c>
    </row>
    <row r="93" spans="31:39" ht="15">
      <c r="AE93" s="15"/>
      <c r="AF93" s="15"/>
      <c r="AG93" s="15"/>
      <c r="AH93" s="15"/>
      <c r="AI93" s="15"/>
      <c r="AJ93" s="15"/>
      <c r="AK93" s="15"/>
      <c r="AL93" s="15">
        <v>88</v>
      </c>
      <c r="AM93" s="15" t="s">
        <v>3</v>
      </c>
    </row>
    <row r="94" spans="31:39" ht="15">
      <c r="AE94" s="15"/>
      <c r="AF94" s="15"/>
      <c r="AG94" s="15"/>
      <c r="AH94" s="15"/>
      <c r="AI94" s="15"/>
      <c r="AJ94" s="15"/>
      <c r="AK94" s="15"/>
      <c r="AL94" s="15">
        <v>89</v>
      </c>
      <c r="AM94" s="15" t="s">
        <v>3</v>
      </c>
    </row>
    <row r="95" spans="31:39" ht="15">
      <c r="AE95" s="15"/>
      <c r="AF95" s="15"/>
      <c r="AG95" s="15"/>
      <c r="AH95" s="15"/>
      <c r="AI95" s="15"/>
      <c r="AJ95" s="15"/>
      <c r="AK95" s="15"/>
      <c r="AL95" s="15">
        <v>90</v>
      </c>
      <c r="AM95" s="15" t="s">
        <v>3</v>
      </c>
    </row>
    <row r="96" spans="31:39" ht="15">
      <c r="AE96" s="15"/>
      <c r="AF96" s="15"/>
      <c r="AG96" s="15"/>
      <c r="AH96" s="15"/>
      <c r="AI96" s="15"/>
      <c r="AJ96" s="15"/>
      <c r="AK96" s="15"/>
      <c r="AL96" s="15">
        <v>91</v>
      </c>
      <c r="AM96" s="15" t="s">
        <v>3</v>
      </c>
    </row>
    <row r="97" spans="31:39" ht="15">
      <c r="AE97" s="15"/>
      <c r="AF97" s="15"/>
      <c r="AG97" s="15"/>
      <c r="AH97" s="15"/>
      <c r="AI97" s="15"/>
      <c r="AJ97" s="15"/>
      <c r="AK97" s="15"/>
      <c r="AL97" s="15">
        <v>92</v>
      </c>
      <c r="AM97" s="15" t="s">
        <v>3</v>
      </c>
    </row>
    <row r="98" spans="31:39" ht="15">
      <c r="AE98" s="15"/>
      <c r="AF98" s="15"/>
      <c r="AG98" s="15"/>
      <c r="AH98" s="15"/>
      <c r="AI98" s="15"/>
      <c r="AJ98" s="15"/>
      <c r="AK98" s="15"/>
      <c r="AL98" s="15">
        <v>93</v>
      </c>
      <c r="AM98" s="15" t="s">
        <v>3</v>
      </c>
    </row>
    <row r="99" spans="31:39" ht="15">
      <c r="AE99" s="15"/>
      <c r="AF99" s="15"/>
      <c r="AG99" s="15"/>
      <c r="AH99" s="15"/>
      <c r="AI99" s="15"/>
      <c r="AJ99" s="15"/>
      <c r="AK99" s="15"/>
      <c r="AL99" s="15">
        <v>94</v>
      </c>
      <c r="AM99" s="15" t="s">
        <v>3</v>
      </c>
    </row>
    <row r="100" spans="31:39" ht="15">
      <c r="AE100" s="15"/>
      <c r="AF100" s="15"/>
      <c r="AG100" s="15"/>
      <c r="AH100" s="15"/>
      <c r="AI100" s="15"/>
      <c r="AJ100" s="15"/>
      <c r="AK100" s="15"/>
      <c r="AL100" s="15">
        <v>95</v>
      </c>
      <c r="AM100" s="15" t="s">
        <v>3</v>
      </c>
    </row>
    <row r="101" spans="31:39" ht="15">
      <c r="AE101" s="15"/>
      <c r="AF101" s="15"/>
      <c r="AG101" s="15"/>
      <c r="AH101" s="15"/>
      <c r="AI101" s="15"/>
      <c r="AJ101" s="15"/>
      <c r="AK101" s="15"/>
      <c r="AL101" s="15">
        <v>96</v>
      </c>
      <c r="AM101" s="15" t="s">
        <v>3</v>
      </c>
    </row>
    <row r="102" spans="31:39" ht="15">
      <c r="AE102" s="15"/>
      <c r="AF102" s="15"/>
      <c r="AG102" s="15"/>
      <c r="AH102" s="15"/>
      <c r="AI102" s="15"/>
      <c r="AJ102" s="15"/>
      <c r="AK102" s="15"/>
      <c r="AL102" s="15">
        <v>97</v>
      </c>
      <c r="AM102" s="15" t="s">
        <v>3</v>
      </c>
    </row>
    <row r="103" spans="31:39" ht="15">
      <c r="AE103" s="15"/>
      <c r="AF103" s="15"/>
      <c r="AG103" s="15"/>
      <c r="AH103" s="15"/>
      <c r="AI103" s="15"/>
      <c r="AJ103" s="15"/>
      <c r="AK103" s="15"/>
      <c r="AL103" s="15">
        <v>98</v>
      </c>
      <c r="AM103" s="15" t="s">
        <v>3</v>
      </c>
    </row>
    <row r="104" spans="31:39" ht="15">
      <c r="AE104" s="15"/>
      <c r="AF104" s="15"/>
      <c r="AG104" s="15"/>
      <c r="AH104" s="15"/>
      <c r="AI104" s="15"/>
      <c r="AJ104" s="15"/>
      <c r="AK104" s="15"/>
      <c r="AL104" s="15">
        <v>99</v>
      </c>
      <c r="AM104" s="15" t="s">
        <v>3</v>
      </c>
    </row>
    <row r="105" spans="31:39" ht="15">
      <c r="AE105" s="15"/>
      <c r="AF105" s="15"/>
      <c r="AG105" s="15"/>
      <c r="AH105" s="15"/>
      <c r="AI105" s="15"/>
      <c r="AJ105" s="15"/>
      <c r="AK105" s="15"/>
      <c r="AL105" s="15">
        <v>100</v>
      </c>
      <c r="AM105" s="15" t="s">
        <v>3</v>
      </c>
    </row>
  </sheetData>
  <sheetProtection password="8269" sheet="1" objects="1" scenarios="1"/>
  <mergeCells count="11">
    <mergeCell ref="C26:H26"/>
    <mergeCell ref="C21:D22"/>
    <mergeCell ref="C23:D24"/>
    <mergeCell ref="C6:H6"/>
    <mergeCell ref="C15:C20"/>
    <mergeCell ref="AE6:AE7"/>
    <mergeCell ref="C7:H7"/>
    <mergeCell ref="C9:C13"/>
    <mergeCell ref="C4:D4"/>
    <mergeCell ref="C5:D5"/>
    <mergeCell ref="F4:H5"/>
  </mergeCells>
  <dataValidations count="1">
    <dataValidation errorStyle="warning" type="list" allowBlank="1" showInputMessage="1" showErrorMessage="1" promptTitle="Gebruik in kilometers" prompt="Kies uit de lijst het maximaal aantal te rijden kiliometer per verzekeringsjaar." errorTitle="Verkeerde waarde" error="U dient een waarde uit de lijst te kiezen." sqref="E6">
      <formula1>$AE$10:$AE$10</formula1>
    </dataValidation>
  </dataValidations>
  <hyperlinks>
    <hyperlink ref="C21" r:id="rId1" display="Productkaart"/>
    <hyperlink ref="C21:C22" r:id="rId2" display="           Brochure"/>
    <hyperlink ref="C23:C24" r:id="rId3" display="           Aanvraagformulier"/>
    <hyperlink ref="C23:D24" r:id="rId4" display="           Aanvraagformulie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7"/>
  <ignoredErrors>
    <ignoredError sqref="E9:H11"/>
  </ignoredErrors>
  <drawing r:id="rId6"/>
  <tableParts>
    <tablePart r:id="rId5"/>
  </tableParts>
</worksheet>
</file>

<file path=xl/worksheets/sheet2.xml><?xml version="1.0" encoding="utf-8"?>
<worksheet xmlns="http://schemas.openxmlformats.org/spreadsheetml/2006/main" xmlns:r="http://schemas.openxmlformats.org/officeDocument/2006/relationships">
  <dimension ref="A5:K39"/>
  <sheetViews>
    <sheetView zoomScalePageLayoutView="0" workbookViewId="0" topLeftCell="M1">
      <selection activeCell="A1" sqref="A1:L65536"/>
    </sheetView>
  </sheetViews>
  <sheetFormatPr defaultColWidth="9.140625" defaultRowHeight="15"/>
  <cols>
    <col min="1" max="6" width="25.140625" style="42" hidden="1" customWidth="1"/>
    <col min="7" max="7" width="0" style="42" hidden="1" customWidth="1"/>
    <col min="8" max="10" width="13.57421875" style="42" hidden="1" customWidth="1"/>
    <col min="11" max="11" width="19.140625" style="42" hidden="1" customWidth="1"/>
    <col min="12" max="12" width="0" style="42" hidden="1" customWidth="1"/>
    <col min="13" max="16384" width="9.140625" style="42" customWidth="1"/>
  </cols>
  <sheetData>
    <row r="5" spans="1:11" ht="15">
      <c r="A5" s="41" t="s">
        <v>4</v>
      </c>
      <c r="B5" s="41" t="s">
        <v>10</v>
      </c>
      <c r="C5" s="41" t="s">
        <v>14</v>
      </c>
      <c r="D5" s="41" t="s">
        <v>15</v>
      </c>
      <c r="E5" s="41" t="s">
        <v>16</v>
      </c>
      <c r="F5" s="41" t="s">
        <v>17</v>
      </c>
      <c r="H5" s="41" t="s">
        <v>14</v>
      </c>
      <c r="I5" s="41" t="s">
        <v>15</v>
      </c>
      <c r="J5" s="41" t="s">
        <v>16</v>
      </c>
      <c r="K5" s="41" t="s">
        <v>17</v>
      </c>
    </row>
    <row r="6" spans="1:6" ht="15">
      <c r="A6" s="58" t="s">
        <v>11</v>
      </c>
      <c r="B6" s="42" t="s">
        <v>5</v>
      </c>
      <c r="C6" s="43">
        <v>125</v>
      </c>
      <c r="D6" s="43">
        <v>150</v>
      </c>
      <c r="E6" s="43">
        <v>200</v>
      </c>
      <c r="F6" s="44">
        <f>E6*1.5</f>
        <v>300</v>
      </c>
    </row>
    <row r="7" spans="1:11" ht="15">
      <c r="A7" s="58"/>
      <c r="B7" s="42" t="s">
        <v>6</v>
      </c>
      <c r="C7" s="43">
        <f>IF(H7&lt;=250,250,H7)</f>
      </c>
      <c r="D7" s="43">
        <f>IF(I7&lt;=250,250,I7)</f>
      </c>
      <c r="E7" s="43">
        <f>IF(J7&lt;=250,250,J7)</f>
      </c>
      <c r="F7" s="43" t="e">
        <f>IF(K7&lt;=250,250,K7)</f>
        <v>#VALUE!</v>
      </c>
      <c r="H7" s="43">
        <f>IF('Premieberekening Klassieker'!$E$5&lt;&gt;"",1.25%*'Premieberekening Klassieker'!$E$5,"")</f>
      </c>
      <c r="I7" s="43">
        <f>IF('Premieberekening Klassieker'!$E$5&lt;&gt;"",1.5%*'Premieberekening Klassieker'!$E$5,"")</f>
      </c>
      <c r="J7" s="43">
        <f>IF('Premieberekening Klassieker'!$E$5&lt;&gt;"",1.75%*'Premieberekening Klassieker'!$E$5,"")</f>
      </c>
      <c r="K7" s="44" t="e">
        <f>J7*1.5</f>
        <v>#VALUE!</v>
      </c>
    </row>
    <row r="8" spans="1:11" ht="15">
      <c r="A8" s="58"/>
      <c r="B8" s="42" t="s">
        <v>7</v>
      </c>
      <c r="C8" s="43">
        <f>IF(H8&lt;=200,200,H8)</f>
      </c>
      <c r="D8" s="43">
        <f>IF(I8&lt;=200,200,I8)</f>
      </c>
      <c r="E8" s="43">
        <f>IF(J8&lt;=200,200,J8)</f>
      </c>
      <c r="F8" s="43" t="e">
        <f>IF(K8&lt;=200,200,K8)</f>
        <v>#VALUE!</v>
      </c>
      <c r="H8" s="43">
        <f>IF('Premieberekening Klassieker'!$E$5&lt;&gt;"",1%*'Premieberekening Klassieker'!$E$5,"")</f>
      </c>
      <c r="I8" s="43">
        <f>IF('Premieberekening Klassieker'!$E$5&lt;&gt;"",1.2%*'Premieberekening Klassieker'!$E$5,"")</f>
      </c>
      <c r="J8" s="43">
        <f>IF('Premieberekening Klassieker'!$E$5&lt;&gt;"",1.4%*'Premieberekening Klassieker'!$E$5,"")</f>
      </c>
      <c r="K8" s="44" t="e">
        <f>J8*1.2</f>
        <v>#VALUE!</v>
      </c>
    </row>
    <row r="9" spans="1:6" ht="15">
      <c r="A9" s="58"/>
      <c r="B9" s="42" t="s">
        <v>8</v>
      </c>
      <c r="C9" s="43">
        <v>225</v>
      </c>
      <c r="D9" s="43">
        <v>225</v>
      </c>
      <c r="E9" s="43">
        <v>225</v>
      </c>
      <c r="F9" s="43">
        <v>225</v>
      </c>
    </row>
    <row r="10" spans="1:6" ht="15">
      <c r="A10" s="58"/>
      <c r="B10" s="42" t="s">
        <v>9</v>
      </c>
      <c r="C10" s="43">
        <v>20</v>
      </c>
      <c r="D10" s="43">
        <v>20</v>
      </c>
      <c r="E10" s="43">
        <v>15</v>
      </c>
      <c r="F10" s="43">
        <v>15</v>
      </c>
    </row>
    <row r="11" spans="1:6" ht="15">
      <c r="A11" s="58" t="s">
        <v>12</v>
      </c>
      <c r="B11" s="42" t="s">
        <v>5</v>
      </c>
      <c r="C11" s="43">
        <v>75</v>
      </c>
      <c r="D11" s="43">
        <v>85</v>
      </c>
      <c r="E11" s="43">
        <v>95</v>
      </c>
      <c r="F11" s="44">
        <f>E11*1.5</f>
        <v>142.5</v>
      </c>
    </row>
    <row r="12" spans="1:11" ht="15">
      <c r="A12" s="58"/>
      <c r="B12" s="42" t="s">
        <v>6</v>
      </c>
      <c r="C12" s="43">
        <f>IF(H12&lt;=200,200,H12)</f>
      </c>
      <c r="D12" s="43">
        <f>IF(I12&lt;=200,200,I12)</f>
      </c>
      <c r="E12" s="43">
        <f>IF(J12&lt;=200,200,J12)</f>
      </c>
      <c r="F12" s="43" t="e">
        <f>IF(K12&lt;=200,200,K12)</f>
        <v>#VALUE!</v>
      </c>
      <c r="H12" s="43">
        <f>IF('Premieberekening Klassieker'!$E$5&lt;&gt;"",1.05%*'Premieberekening Klassieker'!$E$5,"")</f>
      </c>
      <c r="I12" s="43">
        <f>IF('Premieberekening Klassieker'!$E$5&lt;&gt;"",1.25%*'Premieberekening Klassieker'!$E$5,"")</f>
      </c>
      <c r="J12" s="43">
        <f>IF('Premieberekening Klassieker'!$E$5&lt;&gt;"",1.45%*'Premieberekening Klassieker'!$E$5,"")</f>
      </c>
      <c r="K12" s="43" t="e">
        <f>J12*1.5</f>
        <v>#VALUE!</v>
      </c>
    </row>
    <row r="13" spans="1:11" ht="15">
      <c r="A13" s="58"/>
      <c r="B13" s="42" t="s">
        <v>7</v>
      </c>
      <c r="C13" s="43">
        <f>IF(H13&lt;=100,100,H13)</f>
      </c>
      <c r="D13" s="43">
        <f>IF(I13&lt;=100,100,I13)</f>
      </c>
      <c r="E13" s="43">
        <f>IF(J13&lt;=100,100,J13)</f>
      </c>
      <c r="F13" s="43" t="e">
        <f>IF(K13&lt;=100,100,K13)</f>
        <v>#VALUE!</v>
      </c>
      <c r="H13" s="43">
        <f>IF('Premieberekening Klassieker'!$E$5&lt;&gt;"",0.4%*'Premieberekening Klassieker'!$E$5,"")</f>
      </c>
      <c r="I13" s="43">
        <f>IF('Premieberekening Klassieker'!$E$5&lt;&gt;"",0.5%*'Premieberekening Klassieker'!$E$5,"")</f>
      </c>
      <c r="J13" s="43">
        <f>IF('Premieberekening Klassieker'!$E$5&lt;&gt;"",0.6%*'Premieberekening Klassieker'!$E$5,"")</f>
      </c>
      <c r="K13" s="43" t="e">
        <f>J13*1.2</f>
        <v>#VALUE!</v>
      </c>
    </row>
    <row r="14" spans="1:6" ht="15">
      <c r="A14" s="58"/>
      <c r="B14" s="42" t="s">
        <v>8</v>
      </c>
      <c r="C14" s="43">
        <v>225</v>
      </c>
      <c r="D14" s="43">
        <v>225</v>
      </c>
      <c r="E14" s="43">
        <v>225</v>
      </c>
      <c r="F14" s="43">
        <v>225</v>
      </c>
    </row>
    <row r="15" spans="1:6" ht="15">
      <c r="A15" s="58"/>
      <c r="B15" s="42" t="s">
        <v>9</v>
      </c>
      <c r="C15" s="43">
        <v>20</v>
      </c>
      <c r="D15" s="43">
        <v>20</v>
      </c>
      <c r="E15" s="43">
        <v>15</v>
      </c>
      <c r="F15" s="43">
        <v>15</v>
      </c>
    </row>
    <row r="16" spans="1:6" ht="15">
      <c r="A16" s="58" t="s">
        <v>13</v>
      </c>
      <c r="B16" s="42" t="s">
        <v>5</v>
      </c>
      <c r="C16" s="43">
        <v>40</v>
      </c>
      <c r="D16" s="43">
        <v>50</v>
      </c>
      <c r="E16" s="43">
        <v>85</v>
      </c>
      <c r="F16" s="44">
        <f>E16*1.5</f>
        <v>127.5</v>
      </c>
    </row>
    <row r="17" spans="1:11" ht="15">
      <c r="A17" s="58"/>
      <c r="B17" s="42" t="s">
        <v>6</v>
      </c>
      <c r="C17" s="43">
        <f>IF(H17&lt;=150,150,H17)</f>
      </c>
      <c r="D17" s="43">
        <f>IF(I17&lt;=150,150,I17)</f>
      </c>
      <c r="E17" s="43">
        <f>IF(J17&lt;=150,150,J17)</f>
      </c>
      <c r="F17" s="43" t="e">
        <f>IF(K17&lt;=150,150,K17)</f>
        <v>#VALUE!</v>
      </c>
      <c r="H17" s="43">
        <f>IF('Premieberekening Klassieker'!$E$5&lt;&gt;"",0.75%*'Premieberekening Klassieker'!$E$5,"")</f>
      </c>
      <c r="I17" s="43">
        <f>IF('Premieberekening Klassieker'!$E$5&lt;&gt;"",0.9%*'Premieberekening Klassieker'!$E$5,"")</f>
      </c>
      <c r="J17" s="43">
        <f>IF('Premieberekening Klassieker'!$E$5&lt;&gt;"",1.15%*'Premieberekening Klassieker'!$E$5,"")</f>
      </c>
      <c r="K17" s="43" t="e">
        <f>J17*1.5</f>
        <v>#VALUE!</v>
      </c>
    </row>
    <row r="18" spans="1:11" ht="15">
      <c r="A18" s="58"/>
      <c r="B18" s="42" t="s">
        <v>7</v>
      </c>
      <c r="C18" s="43">
        <f>IF(H18&lt;=80,80,H18)</f>
      </c>
      <c r="D18" s="43">
        <f>IF(I18&lt;=80,80,I18)</f>
      </c>
      <c r="E18" s="43">
        <f>IF(J18&lt;=80,80,J18)</f>
      </c>
      <c r="F18" s="43" t="e">
        <f>IF(K18&lt;=80,80,K18)</f>
        <v>#VALUE!</v>
      </c>
      <c r="H18" s="43">
        <f>IF('Premieberekening Klassieker'!$E$5&lt;&gt;"",0.35%*'Premieberekening Klassieker'!$E$5,"")</f>
      </c>
      <c r="I18" s="43">
        <f>IF('Premieberekening Klassieker'!$E$5&lt;&gt;"",0.45%*'Premieberekening Klassieker'!$E$5,"")</f>
      </c>
      <c r="J18" s="43">
        <f>IF('Premieberekening Klassieker'!$E$5&lt;&gt;"",0.55%*'Premieberekening Klassieker'!$E$5,"")</f>
      </c>
      <c r="K18" s="43" t="e">
        <f>J18*1.2</f>
        <v>#VALUE!</v>
      </c>
    </row>
    <row r="19" spans="1:6" ht="15">
      <c r="A19" s="58"/>
      <c r="B19" s="42" t="s">
        <v>8</v>
      </c>
      <c r="C19" s="43">
        <v>225</v>
      </c>
      <c r="D19" s="43">
        <v>225</v>
      </c>
      <c r="E19" s="43">
        <v>225</v>
      </c>
      <c r="F19" s="43">
        <v>225</v>
      </c>
    </row>
    <row r="20" spans="1:6" ht="15">
      <c r="A20" s="58"/>
      <c r="B20" s="42" t="s">
        <v>9</v>
      </c>
      <c r="C20" s="43">
        <v>20</v>
      </c>
      <c r="D20" s="43">
        <v>20</v>
      </c>
      <c r="E20" s="43">
        <v>15</v>
      </c>
      <c r="F20" s="43">
        <v>15</v>
      </c>
    </row>
    <row r="22" spans="1:2" ht="15">
      <c r="A22" s="45" t="s">
        <v>54</v>
      </c>
      <c r="B22" s="46">
        <v>0.1</v>
      </c>
    </row>
    <row r="23" spans="1:11" ht="15">
      <c r="A23" s="41" t="s">
        <v>4</v>
      </c>
      <c r="B23" s="41" t="s">
        <v>10</v>
      </c>
      <c r="C23" s="41" t="s">
        <v>14</v>
      </c>
      <c r="D23" s="41" t="s">
        <v>15</v>
      </c>
      <c r="E23" s="41" t="s">
        <v>16</v>
      </c>
      <c r="F23" s="41" t="s">
        <v>17</v>
      </c>
      <c r="H23" s="41" t="s">
        <v>14</v>
      </c>
      <c r="I23" s="41" t="s">
        <v>15</v>
      </c>
      <c r="J23" s="41" t="s">
        <v>16</v>
      </c>
      <c r="K23" s="41" t="s">
        <v>17</v>
      </c>
    </row>
    <row r="24" spans="1:11" ht="15">
      <c r="A24" s="58" t="s">
        <v>11</v>
      </c>
      <c r="B24" s="42" t="s">
        <v>5</v>
      </c>
      <c r="C24" s="44">
        <f aca="true" t="shared" si="0" ref="C24:F38">C6-(C6*$B$22)</f>
        <v>112.5</v>
      </c>
      <c r="D24" s="44">
        <f t="shared" si="0"/>
        <v>135</v>
      </c>
      <c r="E24" s="44">
        <f t="shared" si="0"/>
        <v>180</v>
      </c>
      <c r="F24" s="44">
        <f t="shared" si="0"/>
        <v>270</v>
      </c>
      <c r="H24" s="44">
        <f aca="true" t="shared" si="1" ref="H24:K38">H6-(H6*$B$22)</f>
        <v>0</v>
      </c>
      <c r="I24" s="44">
        <f t="shared" si="1"/>
        <v>0</v>
      </c>
      <c r="J24" s="44">
        <f t="shared" si="1"/>
        <v>0</v>
      </c>
      <c r="K24" s="44">
        <f t="shared" si="1"/>
        <v>0</v>
      </c>
    </row>
    <row r="25" spans="1:11" ht="15">
      <c r="A25" s="58"/>
      <c r="B25" s="42" t="s">
        <v>6</v>
      </c>
      <c r="C25" s="44" t="e">
        <f t="shared" si="0"/>
        <v>#VALUE!</v>
      </c>
      <c r="D25" s="44" t="e">
        <f t="shared" si="0"/>
        <v>#VALUE!</v>
      </c>
      <c r="E25" s="44" t="e">
        <f t="shared" si="0"/>
        <v>#VALUE!</v>
      </c>
      <c r="F25" s="44" t="e">
        <f t="shared" si="0"/>
        <v>#VALUE!</v>
      </c>
      <c r="H25" s="44" t="e">
        <f t="shared" si="1"/>
        <v>#VALUE!</v>
      </c>
      <c r="I25" s="44" t="e">
        <f t="shared" si="1"/>
        <v>#VALUE!</v>
      </c>
      <c r="J25" s="44" t="e">
        <f t="shared" si="1"/>
        <v>#VALUE!</v>
      </c>
      <c r="K25" s="44" t="e">
        <f t="shared" si="1"/>
        <v>#VALUE!</v>
      </c>
    </row>
    <row r="26" spans="1:11" ht="15">
      <c r="A26" s="58"/>
      <c r="B26" s="42" t="s">
        <v>7</v>
      </c>
      <c r="C26" s="44" t="e">
        <f t="shared" si="0"/>
        <v>#VALUE!</v>
      </c>
      <c r="D26" s="44" t="e">
        <f t="shared" si="0"/>
        <v>#VALUE!</v>
      </c>
      <c r="E26" s="44" t="e">
        <f t="shared" si="0"/>
        <v>#VALUE!</v>
      </c>
      <c r="F26" s="44" t="e">
        <f t="shared" si="0"/>
        <v>#VALUE!</v>
      </c>
      <c r="H26" s="44" t="e">
        <f t="shared" si="1"/>
        <v>#VALUE!</v>
      </c>
      <c r="I26" s="44" t="e">
        <f t="shared" si="1"/>
        <v>#VALUE!</v>
      </c>
      <c r="J26" s="44" t="e">
        <f t="shared" si="1"/>
        <v>#VALUE!</v>
      </c>
      <c r="K26" s="44" t="e">
        <f t="shared" si="1"/>
        <v>#VALUE!</v>
      </c>
    </row>
    <row r="27" spans="1:11" ht="15">
      <c r="A27" s="58"/>
      <c r="B27" s="42" t="s">
        <v>8</v>
      </c>
      <c r="C27" s="44">
        <f t="shared" si="0"/>
        <v>202.5</v>
      </c>
      <c r="D27" s="44">
        <f t="shared" si="0"/>
        <v>202.5</v>
      </c>
      <c r="E27" s="44">
        <f t="shared" si="0"/>
        <v>202.5</v>
      </c>
      <c r="F27" s="44">
        <f t="shared" si="0"/>
        <v>202.5</v>
      </c>
      <c r="H27" s="44">
        <f t="shared" si="1"/>
        <v>0</v>
      </c>
      <c r="I27" s="44">
        <f t="shared" si="1"/>
        <v>0</v>
      </c>
      <c r="J27" s="44">
        <f t="shared" si="1"/>
        <v>0</v>
      </c>
      <c r="K27" s="44">
        <f t="shared" si="1"/>
        <v>0</v>
      </c>
    </row>
    <row r="28" spans="1:11" ht="15">
      <c r="A28" s="58"/>
      <c r="B28" s="42" t="s">
        <v>9</v>
      </c>
      <c r="C28" s="44">
        <f t="shared" si="0"/>
        <v>18</v>
      </c>
      <c r="D28" s="44">
        <f t="shared" si="0"/>
        <v>18</v>
      </c>
      <c r="E28" s="44">
        <f t="shared" si="0"/>
        <v>13.5</v>
      </c>
      <c r="F28" s="44">
        <f t="shared" si="0"/>
        <v>13.5</v>
      </c>
      <c r="H28" s="44">
        <f t="shared" si="1"/>
        <v>0</v>
      </c>
      <c r="I28" s="44">
        <f t="shared" si="1"/>
        <v>0</v>
      </c>
      <c r="J28" s="44">
        <f t="shared" si="1"/>
        <v>0</v>
      </c>
      <c r="K28" s="44">
        <f t="shared" si="1"/>
        <v>0</v>
      </c>
    </row>
    <row r="29" spans="1:11" ht="15">
      <c r="A29" s="58" t="s">
        <v>12</v>
      </c>
      <c r="B29" s="42" t="s">
        <v>5</v>
      </c>
      <c r="C29" s="44">
        <f t="shared" si="0"/>
        <v>67.5</v>
      </c>
      <c r="D29" s="44">
        <f t="shared" si="0"/>
        <v>76.5</v>
      </c>
      <c r="E29" s="44">
        <f t="shared" si="0"/>
        <v>85.5</v>
      </c>
      <c r="F29" s="44">
        <f t="shared" si="0"/>
        <v>128.25</v>
      </c>
      <c r="H29" s="44">
        <f t="shared" si="1"/>
        <v>0</v>
      </c>
      <c r="I29" s="44">
        <f t="shared" si="1"/>
        <v>0</v>
      </c>
      <c r="J29" s="44">
        <f t="shared" si="1"/>
        <v>0</v>
      </c>
      <c r="K29" s="44">
        <f t="shared" si="1"/>
        <v>0</v>
      </c>
    </row>
    <row r="30" spans="1:11" ht="15">
      <c r="A30" s="58"/>
      <c r="B30" s="42" t="s">
        <v>6</v>
      </c>
      <c r="C30" s="44" t="e">
        <f t="shared" si="0"/>
        <v>#VALUE!</v>
      </c>
      <c r="D30" s="44" t="e">
        <f t="shared" si="0"/>
        <v>#VALUE!</v>
      </c>
      <c r="E30" s="44" t="e">
        <f t="shared" si="0"/>
        <v>#VALUE!</v>
      </c>
      <c r="F30" s="44" t="e">
        <f t="shared" si="0"/>
        <v>#VALUE!</v>
      </c>
      <c r="H30" s="44" t="e">
        <f t="shared" si="1"/>
        <v>#VALUE!</v>
      </c>
      <c r="I30" s="44" t="e">
        <f t="shared" si="1"/>
        <v>#VALUE!</v>
      </c>
      <c r="J30" s="44" t="e">
        <f t="shared" si="1"/>
        <v>#VALUE!</v>
      </c>
      <c r="K30" s="44" t="e">
        <f t="shared" si="1"/>
        <v>#VALUE!</v>
      </c>
    </row>
    <row r="31" spans="1:11" ht="15">
      <c r="A31" s="58"/>
      <c r="B31" s="42" t="s">
        <v>7</v>
      </c>
      <c r="C31" s="44" t="e">
        <f t="shared" si="0"/>
        <v>#VALUE!</v>
      </c>
      <c r="D31" s="44" t="e">
        <f t="shared" si="0"/>
        <v>#VALUE!</v>
      </c>
      <c r="E31" s="44" t="e">
        <f t="shared" si="0"/>
        <v>#VALUE!</v>
      </c>
      <c r="F31" s="44" t="e">
        <f t="shared" si="0"/>
        <v>#VALUE!</v>
      </c>
      <c r="H31" s="44" t="e">
        <f t="shared" si="1"/>
        <v>#VALUE!</v>
      </c>
      <c r="I31" s="44" t="e">
        <f t="shared" si="1"/>
        <v>#VALUE!</v>
      </c>
      <c r="J31" s="44" t="e">
        <f t="shared" si="1"/>
        <v>#VALUE!</v>
      </c>
      <c r="K31" s="44" t="e">
        <f t="shared" si="1"/>
        <v>#VALUE!</v>
      </c>
    </row>
    <row r="32" spans="1:11" ht="15">
      <c r="A32" s="58"/>
      <c r="B32" s="42" t="s">
        <v>8</v>
      </c>
      <c r="C32" s="44">
        <f t="shared" si="0"/>
        <v>202.5</v>
      </c>
      <c r="D32" s="44">
        <f t="shared" si="0"/>
        <v>202.5</v>
      </c>
      <c r="E32" s="44">
        <f t="shared" si="0"/>
        <v>202.5</v>
      </c>
      <c r="F32" s="44">
        <f t="shared" si="0"/>
        <v>202.5</v>
      </c>
      <c r="H32" s="44">
        <f t="shared" si="1"/>
        <v>0</v>
      </c>
      <c r="I32" s="44">
        <f t="shared" si="1"/>
        <v>0</v>
      </c>
      <c r="J32" s="44">
        <f t="shared" si="1"/>
        <v>0</v>
      </c>
      <c r="K32" s="44">
        <f t="shared" si="1"/>
        <v>0</v>
      </c>
    </row>
    <row r="33" spans="1:11" ht="15">
      <c r="A33" s="58"/>
      <c r="B33" s="42" t="s">
        <v>9</v>
      </c>
      <c r="C33" s="44">
        <f t="shared" si="0"/>
        <v>18</v>
      </c>
      <c r="D33" s="44">
        <f t="shared" si="0"/>
        <v>18</v>
      </c>
      <c r="E33" s="44">
        <f t="shared" si="0"/>
        <v>13.5</v>
      </c>
      <c r="F33" s="44">
        <f t="shared" si="0"/>
        <v>13.5</v>
      </c>
      <c r="H33" s="44">
        <f t="shared" si="1"/>
        <v>0</v>
      </c>
      <c r="I33" s="44">
        <f t="shared" si="1"/>
        <v>0</v>
      </c>
      <c r="J33" s="44">
        <f t="shared" si="1"/>
        <v>0</v>
      </c>
      <c r="K33" s="44">
        <f t="shared" si="1"/>
        <v>0</v>
      </c>
    </row>
    <row r="34" spans="1:11" ht="15">
      <c r="A34" s="58" t="s">
        <v>13</v>
      </c>
      <c r="B34" s="42" t="s">
        <v>5</v>
      </c>
      <c r="C34" s="44">
        <f t="shared" si="0"/>
        <v>36</v>
      </c>
      <c r="D34" s="44">
        <f t="shared" si="0"/>
        <v>45</v>
      </c>
      <c r="E34" s="44">
        <f t="shared" si="0"/>
        <v>76.5</v>
      </c>
      <c r="F34" s="44">
        <f t="shared" si="0"/>
        <v>114.75</v>
      </c>
      <c r="H34" s="44">
        <f t="shared" si="1"/>
        <v>0</v>
      </c>
      <c r="I34" s="44">
        <f t="shared" si="1"/>
        <v>0</v>
      </c>
      <c r="J34" s="44">
        <f t="shared" si="1"/>
        <v>0</v>
      </c>
      <c r="K34" s="44">
        <f t="shared" si="1"/>
        <v>0</v>
      </c>
    </row>
    <row r="35" spans="1:11" ht="15">
      <c r="A35" s="58"/>
      <c r="B35" s="42" t="s">
        <v>6</v>
      </c>
      <c r="C35" s="44" t="e">
        <f t="shared" si="0"/>
        <v>#VALUE!</v>
      </c>
      <c r="D35" s="44" t="e">
        <f t="shared" si="0"/>
        <v>#VALUE!</v>
      </c>
      <c r="E35" s="44" t="e">
        <f t="shared" si="0"/>
        <v>#VALUE!</v>
      </c>
      <c r="F35" s="44" t="e">
        <f t="shared" si="0"/>
        <v>#VALUE!</v>
      </c>
      <c r="H35" s="44" t="e">
        <f t="shared" si="1"/>
        <v>#VALUE!</v>
      </c>
      <c r="I35" s="44" t="e">
        <f t="shared" si="1"/>
        <v>#VALUE!</v>
      </c>
      <c r="J35" s="44" t="e">
        <f t="shared" si="1"/>
        <v>#VALUE!</v>
      </c>
      <c r="K35" s="44" t="e">
        <f t="shared" si="1"/>
        <v>#VALUE!</v>
      </c>
    </row>
    <row r="36" spans="1:11" ht="15">
      <c r="A36" s="58"/>
      <c r="B36" s="42" t="s">
        <v>7</v>
      </c>
      <c r="C36" s="44" t="e">
        <f t="shared" si="0"/>
        <v>#VALUE!</v>
      </c>
      <c r="D36" s="44" t="e">
        <f t="shared" si="0"/>
        <v>#VALUE!</v>
      </c>
      <c r="E36" s="44" t="e">
        <f t="shared" si="0"/>
        <v>#VALUE!</v>
      </c>
      <c r="F36" s="44" t="e">
        <f t="shared" si="0"/>
        <v>#VALUE!</v>
      </c>
      <c r="H36" s="44" t="e">
        <f t="shared" si="1"/>
        <v>#VALUE!</v>
      </c>
      <c r="I36" s="44" t="e">
        <f t="shared" si="1"/>
        <v>#VALUE!</v>
      </c>
      <c r="J36" s="44" t="e">
        <f t="shared" si="1"/>
        <v>#VALUE!</v>
      </c>
      <c r="K36" s="44" t="e">
        <f t="shared" si="1"/>
        <v>#VALUE!</v>
      </c>
    </row>
    <row r="37" spans="1:11" ht="15">
      <c r="A37" s="58"/>
      <c r="B37" s="42" t="s">
        <v>8</v>
      </c>
      <c r="C37" s="44">
        <f t="shared" si="0"/>
        <v>202.5</v>
      </c>
      <c r="D37" s="44">
        <f t="shared" si="0"/>
        <v>202.5</v>
      </c>
      <c r="E37" s="44">
        <f t="shared" si="0"/>
        <v>202.5</v>
      </c>
      <c r="F37" s="44">
        <f t="shared" si="0"/>
        <v>202.5</v>
      </c>
      <c r="H37" s="44">
        <f t="shared" si="1"/>
        <v>0</v>
      </c>
      <c r="I37" s="44">
        <f t="shared" si="1"/>
        <v>0</v>
      </c>
      <c r="J37" s="44">
        <f t="shared" si="1"/>
        <v>0</v>
      </c>
      <c r="K37" s="44">
        <f t="shared" si="1"/>
        <v>0</v>
      </c>
    </row>
    <row r="38" spans="1:11" ht="15">
      <c r="A38" s="58"/>
      <c r="B38" s="42" t="s">
        <v>9</v>
      </c>
      <c r="C38" s="44">
        <f t="shared" si="0"/>
        <v>18</v>
      </c>
      <c r="D38" s="44">
        <f t="shared" si="0"/>
        <v>18</v>
      </c>
      <c r="E38" s="44">
        <f t="shared" si="0"/>
        <v>13.5</v>
      </c>
      <c r="F38" s="44">
        <f t="shared" si="0"/>
        <v>13.5</v>
      </c>
      <c r="H38" s="44">
        <f t="shared" si="1"/>
        <v>0</v>
      </c>
      <c r="I38" s="44">
        <f t="shared" si="1"/>
        <v>0</v>
      </c>
      <c r="J38" s="44">
        <f t="shared" si="1"/>
        <v>0</v>
      </c>
      <c r="K38" s="44">
        <f t="shared" si="1"/>
        <v>0</v>
      </c>
    </row>
    <row r="39" spans="3:6" ht="15">
      <c r="C39" s="44"/>
      <c r="D39" s="44"/>
      <c r="E39" s="44"/>
      <c r="F39" s="44"/>
    </row>
  </sheetData>
  <sheetProtection password="8269" sheet="1" objects="1" scenarios="1"/>
  <mergeCells count="6">
    <mergeCell ref="A24:A28"/>
    <mergeCell ref="A29:A33"/>
    <mergeCell ref="A34:A38"/>
    <mergeCell ref="A6:A10"/>
    <mergeCell ref="A11:A15"/>
    <mergeCell ref="A16:A20"/>
  </mergeCells>
  <printOptions/>
  <pageMargins left="0.7" right="0.7" top="0.75" bottom="0.75" header="0.3" footer="0.3"/>
  <pageSetup horizontalDpi="600" verticalDpi="600" orientation="portrait" paperSize="9" r:id="rId1"/>
  <ignoredErrors>
    <ignoredError sqref="F7:J17 F18:J1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Turien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van Heems</dc:creator>
  <cp:keywords/>
  <dc:description/>
  <cp:lastModifiedBy>MDKwebdesign</cp:lastModifiedBy>
  <cp:lastPrinted>2010-09-09T13:54:45Z</cp:lastPrinted>
  <dcterms:created xsi:type="dcterms:W3CDTF">2009-08-11T06:09:23Z</dcterms:created>
  <dcterms:modified xsi:type="dcterms:W3CDTF">2012-12-03T22:25:22Z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